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6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drawings/drawing20.xml" ContentType="application/vnd.openxmlformats-officedocument.drawingml.chartshapes+xml"/>
  <Override PartName="/xl/charts/chart32.xml" ContentType="application/vnd.openxmlformats-officedocument.drawingml.chart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drawings/drawing2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5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7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9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30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36.xml" ContentType="application/vnd.openxmlformats-officedocument.drawing+xml"/>
  <Override PartName="/xl/charts/chart64.xml" ContentType="application/vnd.openxmlformats-officedocument.drawingml.chart+xml"/>
  <Override PartName="/xl/drawings/drawing37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8.xml" ContentType="application/vnd.openxmlformats-officedocument.drawing+xml"/>
  <Override PartName="/xl/charts/chart67.xml" ContentType="application/vnd.openxmlformats-officedocument.drawingml.chart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72.xml" ContentType="application/vnd.openxmlformats-officedocument.drawingml.chart+xml"/>
  <Override PartName="/xl/drawings/drawing44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45.xml" ContentType="application/vnd.openxmlformats-officedocument.drawing+xml"/>
  <Override PartName="/xl/charts/chart79.xml" ContentType="application/vnd.openxmlformats-officedocument.drawingml.chart+xml"/>
  <Override PartName="/xl/drawings/drawing46.xml" ContentType="application/vnd.openxmlformats-officedocument.drawing+xml"/>
  <Override PartName="/xl/charts/chart80.xml" ContentType="application/vnd.openxmlformats-officedocument.drawingml.chart+xml"/>
  <Override PartName="/xl/drawings/drawing47.xml" ContentType="application/vnd.openxmlformats-officedocument.drawing+xml"/>
  <Override PartName="/xl/charts/chart81.xml" ContentType="application/vnd.openxmlformats-officedocument.drawingml.chart+xml"/>
  <Override PartName="/xl/drawings/drawing48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51.xml" ContentType="application/vnd.openxmlformats-officedocument.drawing+xml"/>
  <Override PartName="/xl/charts/chart89.xml" ContentType="application/vnd.openxmlformats-officedocument.drawingml.chart+xml"/>
  <Override PartName="/xl/drawings/drawing52.xml" ContentType="application/vnd.openxmlformats-officedocument.drawing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drawings/drawing53.xml" ContentType="application/vnd.openxmlformats-officedocument.drawing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54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55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drawings/drawing56.xml" ContentType="application/vnd.openxmlformats-officedocument.drawing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57.xml" ContentType="application/vnd.openxmlformats-officedocument.drawing+xml"/>
  <Override PartName="/xl/charts/chart102.xml" ContentType="application/vnd.openxmlformats-officedocument.drawingml.chart+xml"/>
  <Override PartName="/xl/drawings/drawing58.xml" ContentType="application/vnd.openxmlformats-officedocument.drawingml.chartshapes+xml"/>
  <Override PartName="/xl/charts/chart103.xml" ContentType="application/vnd.openxmlformats-officedocument.drawingml.chart+xml"/>
  <Override PartName="/xl/drawings/drawing59.xml" ContentType="application/vnd.openxmlformats-officedocument.drawing+xml"/>
  <Override PartName="/xl/charts/chart104.xml" ContentType="application/vnd.openxmlformats-officedocument.drawingml.chart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62.xml" ContentType="application/vnd.openxmlformats-officedocument.drawing+xml"/>
  <Override PartName="/xl/charts/chart108.xml" ContentType="application/vnd.openxmlformats-officedocument.drawingml.chart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heckCompatibility="1" defaultThemeVersion="124226"/>
  <bookViews>
    <workbookView xWindow="-15" yWindow="6390" windowWidth="28830" windowHeight="6450"/>
  </bookViews>
  <sheets>
    <sheet name="T" sheetId="195" r:id="rId1"/>
    <sheet name=" 2" sheetId="52" r:id="rId2"/>
    <sheet name=" 3" sheetId="75" r:id="rId3"/>
    <sheet name=" 4" sheetId="180" r:id="rId4"/>
    <sheet name=" 5" sheetId="58" r:id="rId5"/>
    <sheet name=" 6" sheetId="56" r:id="rId6"/>
    <sheet name=" 7" sheetId="128" r:id="rId7"/>
    <sheet name=" 8" sheetId="129" r:id="rId8"/>
    <sheet name=" 9" sheetId="179" r:id="rId9"/>
    <sheet name=" 10" sheetId="176" r:id="rId10"/>
    <sheet name=" 11" sheetId="198" r:id="rId11"/>
    <sheet name=" 12" sheetId="98" r:id="rId12"/>
    <sheet name=" 13" sheetId="196" r:id="rId13"/>
    <sheet name=" 14" sheetId="177" r:id="rId14"/>
    <sheet name=" 15" sheetId="121" r:id="rId15"/>
    <sheet name=" 16" sheetId="122" r:id="rId16"/>
    <sheet name=" 17" sheetId="119" r:id="rId17"/>
    <sheet name=" 18" sheetId="64" r:id="rId18"/>
    <sheet name=" 19" sheetId="89" r:id="rId19"/>
    <sheet name=" 20" sheetId="90" r:id="rId20"/>
    <sheet name=" 21" sheetId="65" r:id="rId21"/>
    <sheet name=" 22" sheetId="101" r:id="rId22"/>
    <sheet name=" 23" sheetId="123" r:id="rId23"/>
    <sheet name=" 24" sheetId="203" r:id="rId24"/>
    <sheet name=" 25" sheetId="169" r:id="rId25"/>
    <sheet name=" 26" sheetId="166" r:id="rId26"/>
    <sheet name=" 27" sheetId="170" r:id="rId27"/>
    <sheet name=" 28" sheetId="171" r:id="rId28"/>
    <sheet name=" 29" sheetId="172" r:id="rId29"/>
    <sheet name=" 30" sheetId="173" r:id="rId30"/>
    <sheet name=" 31" sheetId="174" r:id="rId31"/>
    <sheet name=" 32" sheetId="124" r:id="rId32"/>
    <sheet name=" 33" sheetId="202" r:id="rId33"/>
    <sheet name=" 34" sheetId="110" r:id="rId34"/>
    <sheet name=" 35" sheetId="132" r:id="rId35"/>
    <sheet name=" 36" sheetId="200" r:id="rId36"/>
    <sheet name=" 37" sheetId="168" r:id="rId37"/>
    <sheet name=" 38" sheetId="204" r:id="rId38"/>
    <sheet name=" 39" sheetId="205" r:id="rId39"/>
    <sheet name=" 40" sheetId="206" r:id="rId40"/>
    <sheet name=" 41" sheetId="112" r:id="rId41"/>
    <sheet name=" 42" sheetId="113" r:id="rId42"/>
    <sheet name=" 43" sheetId="114" r:id="rId43"/>
    <sheet name=" 44" sheetId="150" r:id="rId44"/>
    <sheet name=" 45" sheetId="134" r:id="rId45"/>
    <sheet name=" 46" sheetId="182" r:id="rId46"/>
    <sheet name=" 47" sheetId="193" r:id="rId47"/>
    <sheet name=" 48" sheetId="151" r:id="rId48"/>
    <sheet name=" 49" sheetId="185" r:id="rId49"/>
    <sheet name=" 50" sheetId="186" r:id="rId50"/>
    <sheet name=" 51" sheetId="187" r:id="rId51"/>
    <sheet name=" 52" sheetId="188" r:id="rId52"/>
    <sheet name=" 53" sheetId="201" r:id="rId53"/>
    <sheet name=" 54" sheetId="189" r:id="rId54"/>
    <sheet name=" 55" sheetId="145" r:id="rId55"/>
    <sheet name=" 56" sheetId="146" r:id="rId56"/>
    <sheet name=" 57" sheetId="82" r:id="rId57"/>
    <sheet name=" 58" sheetId="80" r:id="rId58"/>
    <sheet name=" 59" sheetId="190" r:id="rId59"/>
    <sheet name=" 60" sheetId="191" r:id="rId60"/>
    <sheet name=" 61" sheetId="192" r:id="rId61"/>
    <sheet name=" 62" sheetId="184" r:id="rId62"/>
  </sheets>
  <externalReferences>
    <externalReference r:id="rId63"/>
    <externalReference r:id="rId64"/>
    <externalReference r:id="rId65"/>
  </externalReferences>
  <definedNames>
    <definedName name="_xlnm.Print_Area" localSheetId="9">' 10'!$A$1:$R$43</definedName>
    <definedName name="_xlnm.Print_Area" localSheetId="10">' 11'!$A$1:$O$36</definedName>
    <definedName name="_xlnm.Print_Area" localSheetId="11">' 12'!$A$1:$O$41</definedName>
    <definedName name="_xlnm.Print_Area" localSheetId="12">' 13'!$A$1:$H$66</definedName>
    <definedName name="_xlnm.Print_Area" localSheetId="13">' 14'!$A$1:$K$43</definedName>
    <definedName name="_xlnm.Print_Area" localSheetId="14">' 15'!$A$1:$S$27</definedName>
    <definedName name="_xlnm.Print_Area" localSheetId="15">' 16'!$A$1:$Q$26</definedName>
    <definedName name="_xlnm.Print_Area" localSheetId="16">' 17'!$A$1:$R$28</definedName>
    <definedName name="_xlnm.Print_Area" localSheetId="17">' 18'!$A$1:$N$59</definedName>
    <definedName name="_xlnm.Print_Area" localSheetId="18">' 19'!$A$1:$N$44</definedName>
    <definedName name="_xlnm.Print_Area" localSheetId="1">' 2'!$A$1:$D$61</definedName>
    <definedName name="_xlnm.Print_Area" localSheetId="19">' 20'!$A$1:$J$61</definedName>
    <definedName name="_xlnm.Print_Area" localSheetId="20">' 21'!$A$1:$M$59</definedName>
    <definedName name="_xlnm.Print_Area" localSheetId="21">' 22'!$A$1:$M$52</definedName>
    <definedName name="_xlnm.Print_Area" localSheetId="22">' 23'!$A$1:$L$51</definedName>
    <definedName name="_xlnm.Print_Area" localSheetId="23">' 24'!$A$1:$G$39</definedName>
    <definedName name="_xlnm.Print_Area" localSheetId="24">' 25'!$A$1:$P$39</definedName>
    <definedName name="_xlnm.Print_Area" localSheetId="25">' 26'!$A$1:$P$37</definedName>
    <definedName name="_xlnm.Print_Area" localSheetId="26">' 27'!$A$1:$P$37</definedName>
    <definedName name="_xlnm.Print_Area" localSheetId="27">' 28'!$A$1:$P$37</definedName>
    <definedName name="_xlnm.Print_Area" localSheetId="28">' 29'!$A$1:$P$37</definedName>
    <definedName name="_xlnm.Print_Area" localSheetId="2">' 3'!$A$1:$C$63</definedName>
    <definedName name="_xlnm.Print_Area" localSheetId="29">' 30'!$A$1:$P$38</definedName>
    <definedName name="_xlnm.Print_Area" localSheetId="30">' 31'!$A$1:$R$38</definedName>
    <definedName name="_xlnm.Print_Area" localSheetId="31">' 32'!$A$1:$S$38</definedName>
    <definedName name="_xlnm.Print_Area" localSheetId="32">' 33'!$A$1:$I$56</definedName>
    <definedName name="_xlnm.Print_Area" localSheetId="33">' 34'!$A$1:$L$57</definedName>
    <definedName name="_xlnm.Print_Area" localSheetId="34">' 35'!$A$1:$L$46</definedName>
    <definedName name="_xlnm.Print_Area" localSheetId="35">' 36'!$A$1:$J$68</definedName>
    <definedName name="_xlnm.Print_Area" localSheetId="36">' 37'!$A$1:$O$43</definedName>
    <definedName name="_xlnm.Print_Area" localSheetId="37">' 38'!$A$1:$O$42</definedName>
    <definedName name="_xlnm.Print_Area" localSheetId="38">' 39'!$A$1:$P$31</definedName>
    <definedName name="_xlnm.Print_Area" localSheetId="3">' 4'!$A$1:$C$23</definedName>
    <definedName name="_xlnm.Print_Area" localSheetId="39">' 40'!$A$1:$P$37</definedName>
    <definedName name="_xlnm.Print_Area" localSheetId="40">' 41'!$A$1:$L$60</definedName>
    <definedName name="_xlnm.Print_Area" localSheetId="41">' 42'!$A$1:$L$60</definedName>
    <definedName name="_xlnm.Print_Area" localSheetId="42">' 43'!$A$1:$Q$46</definedName>
    <definedName name="_xlnm.Print_Area" localSheetId="43">' 44'!$A$1:$Q$53</definedName>
    <definedName name="_xlnm.Print_Area" localSheetId="44">' 45'!$A$1:$S$57</definedName>
    <definedName name="_xlnm.Print_Area" localSheetId="45">' 46'!$A$1:$S$54</definedName>
    <definedName name="_xlnm.Print_Area" localSheetId="46">' 47'!$A$1:$Q$54</definedName>
    <definedName name="_xlnm.Print_Area" localSheetId="47">' 48'!$A$1:$E$53</definedName>
    <definedName name="_xlnm.Print_Area" localSheetId="48">' 49'!$A$1:$I$56</definedName>
    <definedName name="_xlnm.Print_Area" localSheetId="4">' 5'!$A$1:$D$26</definedName>
    <definedName name="_xlnm.Print_Area" localSheetId="49">' 50'!$A$1:$H$55</definedName>
    <definedName name="_xlnm.Print_Area" localSheetId="50">' 51'!$A$1:$M$50</definedName>
    <definedName name="_xlnm.Print_Area" localSheetId="51">' 52'!$A$1:$J$60</definedName>
    <definedName name="_xlnm.Print_Area" localSheetId="52">' 53'!$A$1:$J$55</definedName>
    <definedName name="_xlnm.Print_Area" localSheetId="53">' 54'!$A$1:$I$59</definedName>
    <definedName name="_xlnm.Print_Area" localSheetId="54">' 55'!$A$1:$T$31</definedName>
    <definedName name="_xlnm.Print_Area" localSheetId="55">' 56'!$A$1:$P$32</definedName>
    <definedName name="_xlnm.Print_Area" localSheetId="56">' 57'!$A$1:$Q$38</definedName>
    <definedName name="_xlnm.Print_Area" localSheetId="57">' 58'!$A$1:$R$40</definedName>
    <definedName name="_xlnm.Print_Area" localSheetId="58">' 59'!$A$1:$J$78</definedName>
    <definedName name="_xlnm.Print_Area" localSheetId="5">' 6'!$A$1:$D$26</definedName>
    <definedName name="_xlnm.Print_Area" localSheetId="59">' 60'!$A$1:$I$73</definedName>
    <definedName name="_xlnm.Print_Area" localSheetId="60">' 61'!$A$1:$AF$43</definedName>
    <definedName name="_xlnm.Print_Area" localSheetId="61">' 62'!$A$1:$T$55</definedName>
    <definedName name="_xlnm.Print_Area" localSheetId="6">' 7'!$A$1:$L$50</definedName>
    <definedName name="_xlnm.Print_Area" localSheetId="7">' 8'!$A$1:$T$36</definedName>
    <definedName name="_xlnm.Print_Area" localSheetId="8">' 9'!$A$1:$T$33</definedName>
    <definedName name="_xlnm.Print_Area" localSheetId="0">T!$A$1:$L$51</definedName>
    <definedName name="OLE_LINK42" localSheetId="4">' 5'!$A$4</definedName>
    <definedName name="OLE_LINK43" localSheetId="4">' 5'!$A$4</definedName>
    <definedName name="OLE_LINK6" localSheetId="4">' 5'!$A$7</definedName>
    <definedName name="OLE_LINK7" localSheetId="4">' 5'!$A$7</definedName>
  </definedNames>
  <calcPr calcId="145621"/>
</workbook>
</file>

<file path=xl/calcChain.xml><?xml version="1.0" encoding="utf-8"?>
<calcChain xmlns="http://schemas.openxmlformats.org/spreadsheetml/2006/main">
  <c r="K19" i="114" l="1"/>
  <c r="K20" i="114"/>
  <c r="J30" i="114"/>
  <c r="K30" i="114" l="1"/>
  <c r="H9" i="202"/>
  <c r="P17" i="64" l="1"/>
  <c r="K11" i="198" l="1"/>
  <c r="N11" i="198"/>
  <c r="N14" i="198"/>
  <c r="N13" i="198"/>
  <c r="N12" i="198"/>
  <c r="K14" i="198"/>
  <c r="K13" i="198"/>
  <c r="K12" i="198"/>
  <c r="G8" i="174" l="1"/>
  <c r="H8" i="174" l="1"/>
  <c r="G14" i="188" l="1"/>
  <c r="E14" i="188"/>
  <c r="D14" i="188"/>
  <c r="D9" i="201" l="1"/>
  <c r="D8" i="201"/>
  <c r="F7" i="201"/>
  <c r="E7" i="201"/>
  <c r="D11" i="201"/>
  <c r="I14" i="82" l="1"/>
  <c r="F14" i="82"/>
  <c r="E14" i="82"/>
  <c r="D14" i="82"/>
  <c r="F33" i="202" l="1"/>
  <c r="H36" i="202"/>
  <c r="F29" i="203" l="1"/>
  <c r="D29" i="203"/>
  <c r="B26" i="203"/>
  <c r="D14" i="203"/>
  <c r="E33" i="203"/>
  <c r="A37" i="52" l="1"/>
  <c r="A36" i="52"/>
  <c r="V30" i="206"/>
  <c r="U30" i="206"/>
  <c r="R30" i="206"/>
  <c r="Y29" i="206"/>
  <c r="U29" i="206"/>
  <c r="R29" i="206"/>
  <c r="Y28" i="206"/>
  <c r="X28" i="206"/>
  <c r="W28" i="206"/>
  <c r="V28" i="206"/>
  <c r="U28" i="206"/>
  <c r="T28" i="206"/>
  <c r="S28" i="206"/>
  <c r="Y26" i="206"/>
  <c r="X26" i="206"/>
  <c r="W26" i="206"/>
  <c r="V26" i="206"/>
  <c r="U26" i="206"/>
  <c r="T26" i="206"/>
  <c r="S26" i="206"/>
  <c r="R26" i="206"/>
  <c r="Y25" i="206"/>
  <c r="X25" i="206"/>
  <c r="W25" i="206"/>
  <c r="V25" i="206"/>
  <c r="U25" i="206"/>
  <c r="T25" i="206"/>
  <c r="S25" i="206"/>
  <c r="R25" i="206"/>
  <c r="Y24" i="206"/>
  <c r="X24" i="206"/>
  <c r="W24" i="206"/>
  <c r="V24" i="206"/>
  <c r="U24" i="206"/>
  <c r="T24" i="206"/>
  <c r="S24" i="206"/>
  <c r="R24" i="206"/>
  <c r="Y23" i="206"/>
  <c r="X23" i="206"/>
  <c r="W23" i="206"/>
  <c r="V23" i="206"/>
  <c r="U23" i="206"/>
  <c r="T23" i="206"/>
  <c r="S23" i="206"/>
  <c r="R23" i="206"/>
  <c r="Y22" i="206"/>
  <c r="X22" i="206"/>
  <c r="W22" i="206"/>
  <c r="V22" i="206"/>
  <c r="U22" i="206"/>
  <c r="T22" i="206"/>
  <c r="S22" i="206"/>
  <c r="R22" i="206"/>
  <c r="Y21" i="206"/>
  <c r="X21" i="206"/>
  <c r="W21" i="206"/>
  <c r="V21" i="206"/>
  <c r="U21" i="206"/>
  <c r="T21" i="206"/>
  <c r="S21" i="206"/>
  <c r="R21" i="206"/>
  <c r="Y20" i="206"/>
  <c r="X20" i="206"/>
  <c r="W20" i="206"/>
  <c r="V20" i="206"/>
  <c r="U20" i="206"/>
  <c r="T20" i="206"/>
  <c r="S20" i="206"/>
  <c r="R20" i="206"/>
  <c r="Y19" i="206"/>
  <c r="X19" i="206"/>
  <c r="V19" i="206"/>
  <c r="U19" i="206"/>
  <c r="T19" i="206"/>
  <c r="Y18" i="206"/>
  <c r="X18" i="206"/>
  <c r="W18" i="206"/>
  <c r="V18" i="206"/>
  <c r="U18" i="206"/>
  <c r="T18" i="206"/>
  <c r="S18" i="206"/>
  <c r="R18" i="206"/>
  <c r="Y17" i="206"/>
  <c r="X17" i="206"/>
  <c r="W17" i="206"/>
  <c r="V17" i="206"/>
  <c r="U17" i="206"/>
  <c r="T17" i="206"/>
  <c r="S17" i="206"/>
  <c r="R17" i="206"/>
  <c r="Y16" i="206"/>
  <c r="X16" i="206"/>
  <c r="W16" i="206"/>
  <c r="V16" i="206"/>
  <c r="U16" i="206"/>
  <c r="T16" i="206"/>
  <c r="S16" i="206"/>
  <c r="R16" i="206"/>
  <c r="Y15" i="206"/>
  <c r="X15" i="206"/>
  <c r="W15" i="206"/>
  <c r="V15" i="206"/>
  <c r="U15" i="206"/>
  <c r="T15" i="206"/>
  <c r="S15" i="206"/>
  <c r="R15" i="206"/>
  <c r="Y14" i="206"/>
  <c r="X14" i="206"/>
  <c r="W14" i="206"/>
  <c r="V14" i="206"/>
  <c r="U14" i="206"/>
  <c r="T14" i="206"/>
  <c r="S14" i="206"/>
  <c r="R14" i="206"/>
  <c r="Y13" i="206"/>
  <c r="X13" i="206"/>
  <c r="W13" i="206"/>
  <c r="V13" i="206"/>
  <c r="U13" i="206"/>
  <c r="T13" i="206"/>
  <c r="S13" i="206"/>
  <c r="R13" i="206"/>
  <c r="Y12" i="206"/>
  <c r="Y30" i="206" s="1"/>
  <c r="X12" i="206"/>
  <c r="X30" i="206" s="1"/>
  <c r="W12" i="206"/>
  <c r="W30" i="206" s="1"/>
  <c r="V12" i="206"/>
  <c r="U12" i="206"/>
  <c r="T12" i="206"/>
  <c r="T30" i="206" s="1"/>
  <c r="S12" i="206"/>
  <c r="S30" i="206" s="1"/>
  <c r="R12" i="206"/>
  <c r="Y11" i="206"/>
  <c r="X11" i="206"/>
  <c r="W11" i="206"/>
  <c r="W19" i="206" s="1"/>
  <c r="V11" i="206"/>
  <c r="U11" i="206"/>
  <c r="T11" i="206"/>
  <c r="S11" i="206"/>
  <c r="S19" i="206" s="1"/>
  <c r="Y10" i="206"/>
  <c r="X10" i="206"/>
  <c r="W10" i="206"/>
  <c r="V10" i="206"/>
  <c r="U10" i="206"/>
  <c r="T10" i="206"/>
  <c r="S10" i="206"/>
  <c r="R10" i="206"/>
  <c r="Y9" i="206"/>
  <c r="X9" i="206"/>
  <c r="W9" i="206"/>
  <c r="V9" i="206"/>
  <c r="U9" i="206"/>
  <c r="T9" i="206"/>
  <c r="S9" i="206"/>
  <c r="R9" i="206"/>
  <c r="Y8" i="206"/>
  <c r="X8" i="206"/>
  <c r="X29" i="206" s="1"/>
  <c r="W8" i="206"/>
  <c r="W29" i="206" s="1"/>
  <c r="V8" i="206"/>
  <c r="V29" i="206" s="1"/>
  <c r="U8" i="206"/>
  <c r="T8" i="206"/>
  <c r="T29" i="206" s="1"/>
  <c r="S8" i="206"/>
  <c r="S29" i="206" s="1"/>
  <c r="R8" i="206"/>
  <c r="O28" i="205"/>
  <c r="N28" i="205"/>
  <c r="M28" i="205"/>
  <c r="L28" i="205"/>
  <c r="K28" i="205"/>
  <c r="J28" i="205"/>
  <c r="I28" i="205"/>
  <c r="H28" i="205"/>
  <c r="G28" i="205"/>
  <c r="F28" i="205"/>
  <c r="E28" i="205"/>
  <c r="D28" i="205"/>
  <c r="C28" i="205"/>
  <c r="B28" i="205"/>
  <c r="O27" i="205"/>
  <c r="N27" i="205"/>
  <c r="M27" i="205"/>
  <c r="L27" i="205"/>
  <c r="K27" i="205"/>
  <c r="J27" i="205"/>
  <c r="I27" i="205"/>
  <c r="H27" i="205"/>
  <c r="G27" i="205"/>
  <c r="F27" i="205"/>
  <c r="E27" i="205"/>
  <c r="D27" i="205"/>
  <c r="C27" i="205"/>
  <c r="B27" i="205"/>
  <c r="O26" i="205"/>
  <c r="N26" i="205"/>
  <c r="M26" i="205"/>
  <c r="L26" i="205"/>
  <c r="K26" i="205"/>
  <c r="J26" i="205"/>
  <c r="I26" i="205"/>
  <c r="H26" i="205"/>
  <c r="G26" i="205"/>
  <c r="F26" i="205"/>
  <c r="E26" i="205"/>
  <c r="D26" i="205"/>
  <c r="C26" i="205"/>
  <c r="B26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C25" i="205"/>
  <c r="B25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C24" i="205"/>
  <c r="B24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C23" i="205"/>
  <c r="B23" i="205"/>
  <c r="O22" i="205"/>
  <c r="N22" i="205"/>
  <c r="M22" i="205"/>
  <c r="L22" i="205"/>
  <c r="K22" i="205"/>
  <c r="J22" i="205"/>
  <c r="I22" i="205"/>
  <c r="H22" i="205"/>
  <c r="G22" i="205"/>
  <c r="F22" i="205"/>
  <c r="E22" i="205"/>
  <c r="D22" i="205"/>
  <c r="C22" i="205"/>
  <c r="B22" i="205"/>
  <c r="O21" i="205"/>
  <c r="N21" i="205"/>
  <c r="M21" i="205"/>
  <c r="L21" i="205"/>
  <c r="K21" i="205"/>
  <c r="J21" i="205"/>
  <c r="I21" i="205"/>
  <c r="H21" i="205"/>
  <c r="G21" i="205"/>
  <c r="F21" i="205"/>
  <c r="E21" i="205"/>
  <c r="D21" i="205"/>
  <c r="C21" i="205"/>
  <c r="B21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C20" i="205"/>
  <c r="B20" i="205"/>
  <c r="O18" i="205"/>
  <c r="N18" i="205"/>
  <c r="M18" i="205"/>
  <c r="L18" i="205"/>
  <c r="K18" i="205"/>
  <c r="J18" i="205"/>
  <c r="I18" i="205"/>
  <c r="H18" i="205"/>
  <c r="G18" i="205"/>
  <c r="F18" i="205"/>
  <c r="E18" i="205"/>
  <c r="D18" i="205"/>
  <c r="C18" i="205"/>
  <c r="B18" i="205"/>
  <c r="O17" i="205"/>
  <c r="N17" i="205"/>
  <c r="M17" i="205"/>
  <c r="L17" i="205"/>
  <c r="K17" i="205"/>
  <c r="J17" i="205"/>
  <c r="I17" i="205"/>
  <c r="H17" i="205"/>
  <c r="G17" i="205"/>
  <c r="F17" i="205"/>
  <c r="E17" i="205"/>
  <c r="D17" i="205"/>
  <c r="C17" i="205"/>
  <c r="B17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C16" i="205"/>
  <c r="B16" i="205"/>
  <c r="O15" i="205"/>
  <c r="N15" i="205"/>
  <c r="M15" i="205"/>
  <c r="L15" i="205"/>
  <c r="K15" i="205"/>
  <c r="J15" i="205"/>
  <c r="I15" i="205"/>
  <c r="H15" i="205"/>
  <c r="G15" i="205"/>
  <c r="F15" i="205"/>
  <c r="E15" i="205"/>
  <c r="D15" i="205"/>
  <c r="C15" i="205"/>
  <c r="B15" i="205"/>
  <c r="O14" i="205"/>
  <c r="N14" i="205"/>
  <c r="M14" i="205"/>
  <c r="L14" i="205"/>
  <c r="K14" i="205"/>
  <c r="J14" i="205"/>
  <c r="I14" i="205"/>
  <c r="H14" i="205"/>
  <c r="G14" i="205"/>
  <c r="F14" i="205"/>
  <c r="E14" i="205"/>
  <c r="D14" i="205"/>
  <c r="C14" i="205"/>
  <c r="B14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C13" i="205"/>
  <c r="B13" i="205"/>
  <c r="O12" i="205"/>
  <c r="N12" i="205"/>
  <c r="M12" i="205"/>
  <c r="L12" i="205"/>
  <c r="K12" i="205"/>
  <c r="J12" i="205"/>
  <c r="I12" i="205"/>
  <c r="H12" i="205"/>
  <c r="G12" i="205"/>
  <c r="F12" i="205"/>
  <c r="E12" i="205"/>
  <c r="D12" i="205"/>
  <c r="C12" i="205"/>
  <c r="B12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C10" i="205"/>
  <c r="B10" i="205"/>
  <c r="O9" i="205"/>
  <c r="N9" i="205"/>
  <c r="M9" i="205"/>
  <c r="L9" i="205"/>
  <c r="K9" i="205"/>
  <c r="J9" i="205"/>
  <c r="I9" i="205"/>
  <c r="H9" i="205"/>
  <c r="G9" i="205"/>
  <c r="F9" i="205"/>
  <c r="E9" i="205"/>
  <c r="D9" i="205"/>
  <c r="C9" i="205"/>
  <c r="B9" i="205"/>
  <c r="E30" i="204" l="1"/>
  <c r="F30" i="204"/>
  <c r="G30" i="204"/>
  <c r="E31" i="204"/>
  <c r="F31" i="204"/>
  <c r="G31" i="204"/>
  <c r="E32" i="204"/>
  <c r="F32" i="204"/>
  <c r="G32" i="204"/>
  <c r="E33" i="204"/>
  <c r="F33" i="204"/>
  <c r="G33" i="204"/>
  <c r="E34" i="204"/>
  <c r="F34" i="204"/>
  <c r="G34" i="204"/>
  <c r="E35" i="204"/>
  <c r="F35" i="204"/>
  <c r="G35" i="204"/>
  <c r="E36" i="204"/>
  <c r="F36" i="204"/>
  <c r="G36" i="204"/>
  <c r="E37" i="204"/>
  <c r="F37" i="204"/>
  <c r="G37" i="204"/>
  <c r="E38" i="204"/>
  <c r="F38" i="204"/>
  <c r="G38" i="204"/>
  <c r="G29" i="204"/>
  <c r="F29" i="204"/>
  <c r="E29" i="204"/>
  <c r="G28" i="204"/>
  <c r="F28" i="204"/>
  <c r="E28" i="204"/>
  <c r="D38" i="204"/>
  <c r="D30" i="204"/>
  <c r="D31" i="204"/>
  <c r="D32" i="204"/>
  <c r="D33" i="204"/>
  <c r="D34" i="204"/>
  <c r="D35" i="204"/>
  <c r="D36" i="204"/>
  <c r="D37" i="204"/>
  <c r="D29" i="204"/>
  <c r="L11" i="204" l="1"/>
  <c r="L12" i="204"/>
  <c r="L13" i="204"/>
  <c r="L14" i="204"/>
  <c r="L15" i="204"/>
  <c r="L16" i="204"/>
  <c r="L17" i="204"/>
  <c r="L10" i="204"/>
  <c r="D19" i="204" l="1"/>
  <c r="E19" i="204"/>
  <c r="F19" i="204"/>
  <c r="G19" i="204"/>
  <c r="H19" i="204"/>
  <c r="I19" i="204"/>
  <c r="J19" i="204"/>
  <c r="K19" i="204"/>
  <c r="L19" i="204"/>
  <c r="M19" i="204"/>
  <c r="N19" i="204"/>
  <c r="C19" i="204"/>
  <c r="A20" i="203"/>
  <c r="A30" i="203"/>
  <c r="A28" i="203"/>
  <c r="A22" i="203"/>
  <c r="D5" i="203"/>
  <c r="F33" i="203"/>
  <c r="D33" i="203"/>
  <c r="F34" i="203"/>
  <c r="B6" i="203"/>
  <c r="C6" i="203"/>
  <c r="F6" i="203"/>
  <c r="E6" i="203"/>
  <c r="B16" i="203"/>
  <c r="D34" i="203"/>
  <c r="F25" i="203"/>
  <c r="F21" i="203" l="1"/>
  <c r="D28" i="203"/>
  <c r="C36" i="203"/>
  <c r="F28" i="203"/>
  <c r="F23" i="203"/>
  <c r="F19" i="203"/>
  <c r="E34" i="203"/>
  <c r="C37" i="203"/>
  <c r="B30" i="203"/>
  <c r="B28" i="203"/>
  <c r="B22" i="203"/>
  <c r="B20" i="203"/>
  <c r="F11" i="203"/>
  <c r="D17" i="203" s="1"/>
  <c r="E7" i="203"/>
  <c r="B7" i="203"/>
  <c r="E11" i="203"/>
  <c r="D16" i="203" s="1"/>
  <c r="H9" i="64" l="1"/>
  <c r="H10" i="64"/>
  <c r="I10" i="64"/>
  <c r="H11" i="64"/>
  <c r="I11" i="64"/>
  <c r="H12" i="64"/>
  <c r="I12" i="64"/>
  <c r="H13" i="64"/>
  <c r="I13" i="64"/>
  <c r="H14" i="64"/>
  <c r="I14" i="64"/>
  <c r="H15" i="64"/>
  <c r="I15" i="64"/>
  <c r="H16" i="64"/>
  <c r="I16" i="64"/>
  <c r="H17" i="64"/>
  <c r="I17" i="64"/>
  <c r="I9" i="64"/>
  <c r="F39" i="196" l="1"/>
  <c r="F31" i="196"/>
  <c r="F23" i="196"/>
  <c r="F15" i="196"/>
  <c r="D39" i="196"/>
  <c r="C39" i="196"/>
  <c r="E39" i="196" s="1"/>
  <c r="C31" i="196"/>
  <c r="E31" i="196" s="1"/>
  <c r="C23" i="196"/>
  <c r="C15" i="196"/>
  <c r="E15" i="196" s="1"/>
  <c r="D15" i="196"/>
  <c r="E8" i="196"/>
  <c r="E38" i="196"/>
  <c r="E37" i="196"/>
  <c r="E36" i="196"/>
  <c r="E35" i="196"/>
  <c r="E34" i="196"/>
  <c r="E33" i="196"/>
  <c r="E32" i="196"/>
  <c r="E30" i="196"/>
  <c r="E29" i="196"/>
  <c r="E28" i="196"/>
  <c r="E27" i="196"/>
  <c r="E26" i="196"/>
  <c r="E25" i="196"/>
  <c r="E24" i="196"/>
  <c r="E23" i="196"/>
  <c r="E22" i="196"/>
  <c r="E21" i="196"/>
  <c r="E20" i="196"/>
  <c r="E19" i="196"/>
  <c r="E18" i="196"/>
  <c r="E17" i="196"/>
  <c r="E16" i="196"/>
  <c r="E14" i="196"/>
  <c r="E13" i="196"/>
  <c r="E12" i="196"/>
  <c r="E11" i="196"/>
  <c r="E10" i="196"/>
  <c r="E9" i="196"/>
  <c r="C11" i="201" l="1"/>
  <c r="C12" i="201"/>
  <c r="C13" i="201"/>
  <c r="C10" i="201"/>
  <c r="Q14" i="201"/>
  <c r="R14" i="201"/>
  <c r="S14" i="201"/>
  <c r="T14" i="201"/>
  <c r="U14" i="201"/>
  <c r="V14" i="201"/>
  <c r="Q15" i="201"/>
  <c r="R15" i="201"/>
  <c r="S15" i="201"/>
  <c r="T15" i="201"/>
  <c r="U15" i="201"/>
  <c r="V15" i="201"/>
  <c r="V6" i="201"/>
  <c r="V7" i="201"/>
  <c r="V8" i="201"/>
  <c r="V9" i="201"/>
  <c r="V10" i="201"/>
  <c r="V11" i="201"/>
  <c r="V12" i="201"/>
  <c r="V13" i="201"/>
  <c r="V16" i="201"/>
  <c r="V17" i="201"/>
  <c r="V18" i="201"/>
  <c r="V19" i="201"/>
  <c r="V20" i="201"/>
  <c r="V21" i="201"/>
  <c r="V22" i="201"/>
  <c r="V23" i="201"/>
  <c r="V24" i="201"/>
  <c r="V25" i="201"/>
  <c r="V26" i="201"/>
  <c r="V27" i="201"/>
  <c r="V28" i="201"/>
  <c r="V29" i="201"/>
  <c r="V30" i="201"/>
  <c r="V31" i="201"/>
  <c r="V32" i="201"/>
  <c r="V33" i="201"/>
  <c r="V34" i="201"/>
  <c r="V35" i="201"/>
  <c r="U6" i="201"/>
  <c r="U7" i="201"/>
  <c r="U8" i="201"/>
  <c r="U9" i="201"/>
  <c r="U10" i="201"/>
  <c r="U11" i="201"/>
  <c r="U12" i="201"/>
  <c r="U13" i="201"/>
  <c r="U16" i="201"/>
  <c r="U17" i="201"/>
  <c r="U18" i="201"/>
  <c r="U19" i="201"/>
  <c r="U20" i="201"/>
  <c r="U21" i="201"/>
  <c r="U22" i="201"/>
  <c r="U23" i="201"/>
  <c r="U24" i="201"/>
  <c r="U25" i="201"/>
  <c r="U26" i="201"/>
  <c r="U27" i="201"/>
  <c r="U28" i="201"/>
  <c r="U29" i="201"/>
  <c r="U30" i="201"/>
  <c r="U31" i="201"/>
  <c r="U32" i="201"/>
  <c r="T6" i="201"/>
  <c r="T7" i="201"/>
  <c r="T8" i="201"/>
  <c r="T9" i="201"/>
  <c r="T10" i="201"/>
  <c r="T11" i="201"/>
  <c r="T12" i="201"/>
  <c r="T13" i="201"/>
  <c r="T16" i="201"/>
  <c r="T17" i="201"/>
  <c r="T18" i="201"/>
  <c r="T19" i="201"/>
  <c r="T20" i="201"/>
  <c r="T21" i="201"/>
  <c r="T22" i="201"/>
  <c r="T23" i="201"/>
  <c r="T24" i="201"/>
  <c r="T25" i="201"/>
  <c r="T26" i="201"/>
  <c r="T27" i="201"/>
  <c r="T28" i="201"/>
  <c r="T29" i="201"/>
  <c r="T30" i="201"/>
  <c r="T31" i="201"/>
  <c r="T32" i="201"/>
  <c r="T33" i="201"/>
  <c r="T34" i="201"/>
  <c r="T35" i="201"/>
  <c r="S6" i="201"/>
  <c r="S7" i="201"/>
  <c r="S8" i="201"/>
  <c r="S9" i="201"/>
  <c r="S10" i="201"/>
  <c r="S11" i="201"/>
  <c r="S12" i="201"/>
  <c r="S13" i="201"/>
  <c r="S16" i="201"/>
  <c r="S17" i="201"/>
  <c r="S18" i="201"/>
  <c r="S19" i="201"/>
  <c r="S20" i="201"/>
  <c r="S21" i="201"/>
  <c r="S22" i="201"/>
  <c r="S23" i="201"/>
  <c r="S24" i="201"/>
  <c r="S25" i="201"/>
  <c r="S26" i="201"/>
  <c r="S27" i="201"/>
  <c r="S28" i="201"/>
  <c r="S29" i="201"/>
  <c r="S30" i="201"/>
  <c r="S31" i="201"/>
  <c r="S32" i="201"/>
  <c r="S33" i="201"/>
  <c r="S34" i="201"/>
  <c r="S35" i="201"/>
  <c r="R6" i="201"/>
  <c r="R7" i="201"/>
  <c r="R8" i="201"/>
  <c r="R9" i="201"/>
  <c r="R10" i="201"/>
  <c r="R11" i="201"/>
  <c r="R12" i="201"/>
  <c r="R13" i="201"/>
  <c r="R16" i="201"/>
  <c r="R17" i="201"/>
  <c r="R18" i="201"/>
  <c r="R19" i="201"/>
  <c r="R20" i="201"/>
  <c r="R21" i="201"/>
  <c r="R22" i="201"/>
  <c r="R23" i="201"/>
  <c r="R24" i="201"/>
  <c r="R25" i="201"/>
  <c r="R26" i="201"/>
  <c r="R27" i="201"/>
  <c r="R28" i="201"/>
  <c r="R29" i="201"/>
  <c r="R30" i="201"/>
  <c r="R31" i="201"/>
  <c r="R32" i="201"/>
  <c r="R33" i="201"/>
  <c r="R34" i="201"/>
  <c r="Q6" i="201"/>
  <c r="Q7" i="201"/>
  <c r="Q8" i="201"/>
  <c r="Q9" i="201"/>
  <c r="Q10" i="201"/>
  <c r="Q11" i="201"/>
  <c r="Q12" i="201"/>
  <c r="Q13" i="201"/>
  <c r="Q16" i="201"/>
  <c r="Q17" i="201"/>
  <c r="Q18" i="201"/>
  <c r="Q19" i="201"/>
  <c r="Q20" i="201"/>
  <c r="Q21" i="201"/>
  <c r="Q22" i="201"/>
  <c r="Q23" i="201"/>
  <c r="Q24" i="201"/>
  <c r="Q25" i="201"/>
  <c r="Q26" i="201"/>
  <c r="Q27" i="201"/>
  <c r="Q28" i="201"/>
  <c r="Q29" i="201"/>
  <c r="Q30" i="201"/>
  <c r="Q31" i="201"/>
  <c r="Q32" i="201"/>
  <c r="Q33" i="201"/>
  <c r="Q34" i="201"/>
  <c r="Q35" i="201"/>
  <c r="V5" i="201"/>
  <c r="U5" i="201"/>
  <c r="T5" i="201"/>
  <c r="S5" i="201"/>
  <c r="R5" i="201"/>
  <c r="R37" i="201" s="1"/>
  <c r="Q5" i="201"/>
  <c r="G13" i="201"/>
  <c r="E10" i="201"/>
  <c r="E13" i="201" s="1"/>
  <c r="F10" i="201"/>
  <c r="F13" i="201" s="1"/>
  <c r="G10" i="201"/>
  <c r="H10" i="201"/>
  <c r="H13" i="201" s="1"/>
  <c r="I10" i="201"/>
  <c r="I13" i="201" s="1"/>
  <c r="D10" i="201"/>
  <c r="D13" i="201" s="1"/>
  <c r="E6" i="201"/>
  <c r="E9" i="201" s="1"/>
  <c r="F6" i="201"/>
  <c r="F9" i="201" s="1"/>
  <c r="G6" i="201"/>
  <c r="G9" i="201" s="1"/>
  <c r="H6" i="201"/>
  <c r="H9" i="201" s="1"/>
  <c r="I6" i="201"/>
  <c r="I9" i="201" s="1"/>
  <c r="D6" i="201"/>
  <c r="V37" i="201" l="1"/>
  <c r="I7" i="201" s="1"/>
  <c r="I11" i="201"/>
  <c r="E11" i="201"/>
  <c r="S37" i="201"/>
  <c r="F11" i="201" s="1"/>
  <c r="Q37" i="201"/>
  <c r="D7" i="201" s="1"/>
  <c r="U38" i="201"/>
  <c r="H8" i="201" s="1"/>
  <c r="H12" i="201" s="1"/>
  <c r="S38" i="201"/>
  <c r="F8" i="201" s="1"/>
  <c r="F12" i="201" s="1"/>
  <c r="T36" i="201"/>
  <c r="U36" i="201"/>
  <c r="T38" i="201"/>
  <c r="G8" i="201" s="1"/>
  <c r="G12" i="201" s="1"/>
  <c r="Q38" i="201"/>
  <c r="D12" i="201" s="1"/>
  <c r="T37" i="201"/>
  <c r="G7" i="201" s="1"/>
  <c r="G11" i="201" s="1"/>
  <c r="Q36" i="201"/>
  <c r="S36" i="201"/>
  <c r="V38" i="201"/>
  <c r="I8" i="201" s="1"/>
  <c r="I12" i="201" s="1"/>
  <c r="R38" i="201"/>
  <c r="E8" i="201" s="1"/>
  <c r="E12" i="201" s="1"/>
  <c r="U37" i="201"/>
  <c r="H7" i="201" s="1"/>
  <c r="H11" i="201" s="1"/>
  <c r="V36" i="201"/>
  <c r="R36" i="201"/>
  <c r="D8" i="188" l="1"/>
  <c r="D9" i="188"/>
  <c r="A32" i="52" l="1"/>
  <c r="E36" i="202"/>
  <c r="D36" i="202"/>
  <c r="D9" i="202"/>
  <c r="E9" i="202"/>
  <c r="F9" i="202"/>
  <c r="C9" i="202"/>
  <c r="A31" i="52"/>
  <c r="G34" i="202"/>
  <c r="G33" i="202"/>
  <c r="F34" i="202" l="1"/>
  <c r="E34" i="202"/>
  <c r="E33" i="202"/>
  <c r="D5" i="202"/>
  <c r="E5" i="202"/>
  <c r="F5" i="202"/>
  <c r="G5" i="202"/>
  <c r="H5" i="202"/>
  <c r="C5" i="202"/>
  <c r="D7" i="202"/>
  <c r="E7" i="202"/>
  <c r="F7" i="202"/>
  <c r="G7" i="202"/>
  <c r="H7" i="202"/>
  <c r="C7" i="202"/>
  <c r="D6" i="202"/>
  <c r="E6" i="202"/>
  <c r="E8" i="202" s="1"/>
  <c r="F6" i="202"/>
  <c r="F8" i="202" s="1"/>
  <c r="G6" i="202"/>
  <c r="H6" i="202"/>
  <c r="C6" i="202"/>
  <c r="C8" i="202" s="1"/>
  <c r="D8" i="202" l="1"/>
  <c r="G8" i="202"/>
  <c r="H8" i="202"/>
  <c r="H9" i="189"/>
  <c r="M16" i="80" l="1"/>
  <c r="K16" i="80"/>
  <c r="I16" i="80"/>
  <c r="G16" i="80"/>
  <c r="E16" i="80"/>
  <c r="C16" i="80"/>
  <c r="L16" i="80"/>
  <c r="J16" i="80"/>
  <c r="H16" i="80"/>
  <c r="F16" i="80"/>
  <c r="D16" i="80"/>
  <c r="B16" i="80"/>
  <c r="N9" i="82"/>
  <c r="N10" i="82"/>
  <c r="N11" i="82"/>
  <c r="N12" i="82"/>
  <c r="N13" i="82"/>
  <c r="N8" i="82"/>
  <c r="F14" i="188"/>
  <c r="H14" i="188"/>
  <c r="I14" i="188"/>
  <c r="E15" i="188"/>
  <c r="F15" i="188"/>
  <c r="G15" i="188"/>
  <c r="H15" i="188"/>
  <c r="I15" i="188"/>
  <c r="D15" i="188"/>
  <c r="A49" i="52" l="1"/>
  <c r="A48" i="52"/>
  <c r="F15" i="146" l="1"/>
  <c r="H11" i="189"/>
  <c r="D33" i="187" l="1"/>
  <c r="E33" i="187"/>
  <c r="F33" i="187"/>
  <c r="G33" i="187"/>
  <c r="C35" i="187"/>
  <c r="D35" i="187"/>
  <c r="E35" i="187"/>
  <c r="F35" i="187"/>
  <c r="G35" i="187"/>
  <c r="C36" i="187"/>
  <c r="D36" i="187"/>
  <c r="E36" i="187"/>
  <c r="F36" i="187"/>
  <c r="G36" i="187"/>
  <c r="C37" i="187"/>
  <c r="D37" i="187"/>
  <c r="E37" i="187"/>
  <c r="F37" i="187"/>
  <c r="G37" i="187"/>
  <c r="C38" i="187"/>
  <c r="D38" i="187"/>
  <c r="E38" i="187"/>
  <c r="F38" i="187"/>
  <c r="G38" i="187"/>
  <c r="C39" i="187"/>
  <c r="D39" i="187"/>
  <c r="E39" i="187"/>
  <c r="F39" i="187"/>
  <c r="G39" i="187"/>
  <c r="D34" i="187"/>
  <c r="E34" i="187"/>
  <c r="F34" i="187"/>
  <c r="G34" i="187"/>
  <c r="C34" i="187"/>
  <c r="C33" i="187"/>
  <c r="E26" i="169"/>
  <c r="D30" i="129"/>
  <c r="C30" i="129"/>
  <c r="B30" i="129"/>
  <c r="Z9" i="169" l="1"/>
  <c r="Z10" i="169"/>
  <c r="Z11" i="169"/>
  <c r="Z12" i="169"/>
  <c r="Z13" i="169"/>
  <c r="Z14" i="169"/>
  <c r="Z15" i="169"/>
  <c r="Z16" i="169"/>
  <c r="Z17" i="169"/>
  <c r="Z18" i="169"/>
  <c r="Z19" i="169"/>
  <c r="Z22" i="169"/>
  <c r="Z23" i="169"/>
  <c r="Z24" i="169"/>
  <c r="Z25" i="169"/>
  <c r="Z26" i="169"/>
  <c r="Z27" i="169"/>
  <c r="Z28" i="169"/>
  <c r="Z29" i="169"/>
  <c r="Z30" i="169"/>
  <c r="Z31" i="169"/>
  <c r="Z8" i="169"/>
  <c r="Y8" i="169"/>
  <c r="C39" i="200" l="1"/>
  <c r="C40" i="200"/>
  <c r="C41" i="200"/>
  <c r="C42" i="200"/>
  <c r="C43" i="200"/>
  <c r="C44" i="200"/>
  <c r="D37" i="200"/>
  <c r="C37" i="200"/>
  <c r="B39" i="200"/>
  <c r="B40" i="200"/>
  <c r="B41" i="200"/>
  <c r="B42" i="200"/>
  <c r="B43" i="200"/>
  <c r="B44" i="200"/>
  <c r="B38" i="200"/>
  <c r="A34" i="200"/>
  <c r="D15" i="200" l="1"/>
  <c r="C15" i="200"/>
  <c r="D23" i="200"/>
  <c r="C23" i="200"/>
  <c r="C25" i="200" l="1"/>
  <c r="D25" i="200"/>
  <c r="C26" i="200"/>
  <c r="D26" i="200"/>
  <c r="C27" i="200"/>
  <c r="D27" i="200"/>
  <c r="C28" i="200"/>
  <c r="D28" i="200"/>
  <c r="C29" i="200"/>
  <c r="D29" i="200"/>
  <c r="C30" i="200"/>
  <c r="D30" i="200"/>
  <c r="D24" i="200"/>
  <c r="C24" i="200"/>
  <c r="C31" i="200" l="1"/>
  <c r="D31" i="200"/>
  <c r="G17" i="200"/>
  <c r="G18" i="200"/>
  <c r="G19" i="200"/>
  <c r="G20" i="200"/>
  <c r="G21" i="200"/>
  <c r="G22" i="200"/>
  <c r="I30" i="200" l="1"/>
  <c r="H30" i="200"/>
  <c r="I29" i="200"/>
  <c r="H29" i="200"/>
  <c r="I28" i="200"/>
  <c r="H28" i="200"/>
  <c r="I27" i="200"/>
  <c r="H27" i="200"/>
  <c r="I26" i="200"/>
  <c r="H26" i="200"/>
  <c r="I25" i="200"/>
  <c r="H25" i="200"/>
  <c r="I24" i="200"/>
  <c r="H24" i="200"/>
  <c r="E25" i="200"/>
  <c r="F25" i="200"/>
  <c r="D39" i="200" s="1"/>
  <c r="E26" i="200"/>
  <c r="F26" i="200"/>
  <c r="D40" i="200" s="1"/>
  <c r="E27" i="200"/>
  <c r="F27" i="200"/>
  <c r="E28" i="200"/>
  <c r="F28" i="200"/>
  <c r="D42" i="200" s="1"/>
  <c r="E29" i="200"/>
  <c r="F29" i="200"/>
  <c r="D43" i="200" s="1"/>
  <c r="E30" i="200"/>
  <c r="F30" i="200"/>
  <c r="D44" i="200" s="1"/>
  <c r="F24" i="200"/>
  <c r="D38" i="200" s="1"/>
  <c r="E24" i="200"/>
  <c r="C38" i="200" s="1"/>
  <c r="H23" i="200"/>
  <c r="E23" i="200"/>
  <c r="H15" i="200"/>
  <c r="E15" i="200"/>
  <c r="A34" i="52"/>
  <c r="I23" i="200"/>
  <c r="F23" i="200"/>
  <c r="G16" i="200"/>
  <c r="I15" i="200"/>
  <c r="F15" i="200"/>
  <c r="G14" i="200"/>
  <c r="G13" i="200"/>
  <c r="G12" i="200"/>
  <c r="G11" i="200"/>
  <c r="G10" i="200"/>
  <c r="G9" i="200"/>
  <c r="G8" i="200"/>
  <c r="G27" i="200" l="1"/>
  <c r="D41" i="200"/>
  <c r="I31" i="200"/>
  <c r="G30" i="200"/>
  <c r="G29" i="200"/>
  <c r="G28" i="200"/>
  <c r="F31" i="200"/>
  <c r="G26" i="200"/>
  <c r="G25" i="200"/>
  <c r="E31" i="200"/>
  <c r="H31" i="200"/>
  <c r="G15" i="200"/>
  <c r="G24" i="200"/>
  <c r="G23" i="200"/>
  <c r="G31" i="200" l="1"/>
  <c r="F7" i="132" l="1"/>
  <c r="H50" i="110" l="1"/>
  <c r="K41" i="110" l="1"/>
  <c r="K32" i="110"/>
  <c r="K23" i="110"/>
  <c r="K14" i="110"/>
  <c r="K13" i="110"/>
  <c r="G9" i="174" l="1"/>
  <c r="H9" i="174"/>
  <c r="G10" i="174"/>
  <c r="H10" i="174"/>
  <c r="G11" i="174"/>
  <c r="H11" i="174"/>
  <c r="G12" i="174"/>
  <c r="H12" i="174"/>
  <c r="G13" i="174"/>
  <c r="H13" i="174"/>
  <c r="G14" i="174"/>
  <c r="H14" i="174"/>
  <c r="G15" i="174"/>
  <c r="H15" i="174"/>
  <c r="G16" i="174"/>
  <c r="H16" i="174"/>
  <c r="G17" i="174"/>
  <c r="H17" i="174"/>
  <c r="G18" i="174"/>
  <c r="H18" i="174"/>
  <c r="G19" i="174"/>
  <c r="H19" i="174"/>
  <c r="J8" i="174"/>
  <c r="V7" i="128" l="1"/>
  <c r="V8" i="128"/>
  <c r="V9" i="128"/>
  <c r="V10" i="128"/>
  <c r="V11" i="128"/>
  <c r="V12" i="128"/>
  <c r="V13" i="128"/>
  <c r="V14" i="128"/>
  <c r="V15" i="128"/>
  <c r="V16" i="128"/>
  <c r="V17" i="128"/>
  <c r="V18" i="128"/>
  <c r="V19" i="128"/>
  <c r="V20" i="128"/>
  <c r="V21" i="128"/>
  <c r="V22" i="128"/>
  <c r="V23" i="128"/>
  <c r="V24" i="128"/>
  <c r="V25" i="128"/>
  <c r="V26" i="128"/>
  <c r="V27" i="128"/>
  <c r="V28" i="128"/>
  <c r="V29" i="128"/>
  <c r="V30" i="128"/>
  <c r="V31" i="128"/>
  <c r="V32" i="128"/>
  <c r="V33" i="128"/>
  <c r="V34" i="128"/>
  <c r="V35" i="128"/>
  <c r="V36" i="128"/>
  <c r="V37" i="128"/>
  <c r="V38" i="128"/>
  <c r="V39" i="128"/>
  <c r="V40" i="128"/>
  <c r="V41" i="128"/>
  <c r="V42" i="128"/>
  <c r="V43" i="128"/>
  <c r="V44" i="128"/>
  <c r="V45" i="128"/>
  <c r="V46" i="128"/>
  <c r="V47" i="128"/>
  <c r="V48" i="128"/>
  <c r="V49" i="128"/>
  <c r="V50" i="128"/>
  <c r="V51" i="128"/>
  <c r="V52" i="128"/>
  <c r="V53" i="128"/>
  <c r="V54" i="128"/>
  <c r="V55" i="128"/>
  <c r="V56" i="128"/>
  <c r="V57" i="128"/>
  <c r="V58" i="128"/>
  <c r="V59" i="128"/>
  <c r="V60" i="128"/>
  <c r="V61" i="128"/>
  <c r="V62" i="128"/>
  <c r="V63" i="128"/>
  <c r="V64" i="128"/>
  <c r="V65" i="128"/>
  <c r="V66" i="128"/>
  <c r="V67" i="128"/>
  <c r="V68" i="128"/>
  <c r="V69" i="128"/>
  <c r="V70" i="128"/>
  <c r="V71" i="128"/>
  <c r="V72" i="128"/>
  <c r="V73" i="128"/>
  <c r="V74" i="128"/>
  <c r="V75" i="128"/>
  <c r="V76" i="128"/>
  <c r="V77" i="128"/>
  <c r="V78" i="128"/>
  <c r="V79" i="128"/>
  <c r="V80" i="128"/>
  <c r="V81" i="128"/>
  <c r="V82" i="128"/>
  <c r="V83" i="128"/>
  <c r="V84" i="128"/>
  <c r="V85" i="128"/>
  <c r="V86" i="128"/>
  <c r="V87" i="128"/>
  <c r="V88" i="128"/>
  <c r="V89" i="128"/>
  <c r="V90" i="128"/>
  <c r="V91" i="128"/>
  <c r="V92" i="128"/>
  <c r="V93" i="128"/>
  <c r="V94" i="128"/>
  <c r="V95" i="128"/>
  <c r="V96" i="128"/>
  <c r="V97" i="128"/>
  <c r="V98" i="128"/>
  <c r="V99" i="128"/>
  <c r="V100" i="128"/>
  <c r="V101" i="128"/>
  <c r="V102" i="128"/>
  <c r="V103" i="128"/>
  <c r="V104" i="128"/>
  <c r="V105" i="128"/>
  <c r="V106" i="128"/>
  <c r="V107" i="128"/>
  <c r="V108" i="128"/>
  <c r="V109" i="128"/>
  <c r="V110" i="128"/>
  <c r="V111" i="128"/>
  <c r="V112" i="128"/>
  <c r="V113" i="128"/>
  <c r="V114" i="128"/>
  <c r="V115" i="128"/>
  <c r="V116" i="128"/>
  <c r="V117" i="128"/>
  <c r="V118" i="128"/>
  <c r="V119" i="128"/>
  <c r="V120" i="128"/>
  <c r="V121" i="128"/>
  <c r="V122" i="128"/>
  <c r="V123" i="128"/>
  <c r="V124" i="128"/>
  <c r="V125" i="128"/>
  <c r="V126" i="128"/>
  <c r="V127" i="128"/>
  <c r="V128" i="128"/>
  <c r="V129" i="128"/>
  <c r="V130" i="128"/>
  <c r="V131" i="128"/>
  <c r="V132" i="128"/>
  <c r="V133" i="128"/>
  <c r="V134" i="128"/>
  <c r="V135" i="128"/>
  <c r="V136" i="128"/>
  <c r="V137" i="128"/>
  <c r="V138" i="128"/>
  <c r="V139" i="128"/>
  <c r="V140" i="128"/>
  <c r="V141" i="128"/>
  <c r="V142" i="128"/>
  <c r="V143" i="128"/>
  <c r="V144" i="128"/>
  <c r="V145" i="128"/>
  <c r="V146" i="128"/>
  <c r="V147" i="128"/>
  <c r="V148" i="128"/>
  <c r="V149" i="128"/>
  <c r="V150" i="128"/>
  <c r="V151" i="128"/>
  <c r="V152" i="128"/>
  <c r="V153" i="128"/>
  <c r="V154" i="128"/>
  <c r="V155" i="128"/>
  <c r="V156" i="128"/>
  <c r="V157" i="128"/>
  <c r="V158" i="128"/>
  <c r="V159" i="128"/>
  <c r="V160" i="128"/>
  <c r="V161" i="128"/>
  <c r="V162" i="128"/>
  <c r="V163" i="128"/>
  <c r="V164" i="128"/>
  <c r="V165" i="128"/>
  <c r="V166" i="128"/>
  <c r="V167" i="128"/>
  <c r="V168" i="128"/>
  <c r="V169" i="128"/>
  <c r="V170" i="128"/>
  <c r="V171" i="128"/>
  <c r="V172" i="128"/>
  <c r="V173" i="128"/>
  <c r="V174" i="128"/>
  <c r="V175" i="128"/>
  <c r="V176" i="128"/>
  <c r="V177" i="128"/>
  <c r="V178" i="128"/>
  <c r="V179" i="128"/>
  <c r="V180" i="128"/>
  <c r="V181" i="128"/>
  <c r="V182" i="128"/>
  <c r="V183" i="128"/>
  <c r="V184" i="128"/>
  <c r="V185" i="128"/>
  <c r="V186" i="128"/>
  <c r="V187" i="128"/>
  <c r="V188" i="128"/>
  <c r="V189" i="128"/>
  <c r="V190" i="128"/>
  <c r="V191" i="128"/>
  <c r="V192" i="128"/>
  <c r="V193" i="128"/>
  <c r="V194" i="128"/>
  <c r="V195" i="128"/>
  <c r="V196" i="128"/>
  <c r="V197" i="128"/>
  <c r="V198" i="128"/>
  <c r="V199" i="128"/>
  <c r="V200" i="128"/>
  <c r="V201" i="128"/>
  <c r="V202" i="128"/>
  <c r="V203" i="128"/>
  <c r="V204" i="128"/>
  <c r="V205" i="128"/>
  <c r="V206" i="128"/>
  <c r="V207" i="128"/>
  <c r="V208" i="128"/>
  <c r="V209" i="128"/>
  <c r="V210" i="128"/>
  <c r="V211" i="128"/>
  <c r="V212" i="128"/>
  <c r="V213" i="128"/>
  <c r="V214" i="128"/>
  <c r="V215" i="128"/>
  <c r="V216" i="128"/>
  <c r="V217" i="128"/>
  <c r="V218" i="128"/>
  <c r="V219" i="128"/>
  <c r="V220" i="128"/>
  <c r="V221" i="128"/>
  <c r="V222" i="128"/>
  <c r="V223" i="128"/>
  <c r="V224" i="128"/>
  <c r="V225" i="128"/>
  <c r="V226" i="128"/>
  <c r="V227" i="128"/>
  <c r="V228" i="128"/>
  <c r="V229" i="128"/>
  <c r="V230" i="128"/>
  <c r="V231" i="128"/>
  <c r="V232" i="128"/>
  <c r="V233" i="128"/>
  <c r="V234" i="128"/>
  <c r="V235" i="128"/>
  <c r="V236" i="128"/>
  <c r="V237" i="128"/>
  <c r="V238" i="128"/>
  <c r="V239" i="128"/>
  <c r="V240" i="128"/>
  <c r="V241" i="128"/>
  <c r="V242" i="128"/>
  <c r="V243" i="128"/>
  <c r="V244" i="128"/>
  <c r="V245" i="128"/>
  <c r="V246" i="128"/>
  <c r="V247" i="128"/>
  <c r="V248" i="128"/>
  <c r="V249" i="128"/>
  <c r="V250" i="128"/>
  <c r="V251" i="128"/>
  <c r="V252" i="128"/>
  <c r="V253" i="128"/>
  <c r="V254" i="128"/>
  <c r="V255" i="128"/>
  <c r="V256" i="128"/>
  <c r="V257" i="128"/>
  <c r="V258" i="128"/>
  <c r="V259" i="128"/>
  <c r="V260" i="128"/>
  <c r="V261" i="128"/>
  <c r="V262" i="128"/>
  <c r="V263" i="128"/>
  <c r="V264" i="128"/>
  <c r="V265" i="128"/>
  <c r="V266" i="128"/>
  <c r="V267" i="128"/>
  <c r="V268" i="128"/>
  <c r="V269" i="128"/>
  <c r="V270" i="128"/>
  <c r="V271" i="128"/>
  <c r="V272" i="128"/>
  <c r="V273" i="128"/>
  <c r="V274" i="128"/>
  <c r="V275" i="128"/>
  <c r="V276" i="128"/>
  <c r="V277" i="128"/>
  <c r="V278" i="128"/>
  <c r="V279" i="128"/>
  <c r="V280" i="128"/>
  <c r="V281" i="128"/>
  <c r="V282" i="128"/>
  <c r="V283" i="128"/>
  <c r="V284" i="128"/>
  <c r="V285" i="128"/>
  <c r="V286" i="128"/>
  <c r="V287" i="128"/>
  <c r="V288" i="128"/>
  <c r="V289" i="128"/>
  <c r="V290" i="128"/>
  <c r="V291" i="128"/>
  <c r="V292" i="128"/>
  <c r="V293" i="128"/>
  <c r="V294" i="128"/>
  <c r="V295" i="128"/>
  <c r="V296" i="128"/>
  <c r="V297" i="128"/>
  <c r="V298" i="128"/>
  <c r="V299" i="128"/>
  <c r="V300" i="128"/>
  <c r="V301" i="128"/>
  <c r="V302" i="128"/>
  <c r="V303" i="128"/>
  <c r="V304" i="128"/>
  <c r="V305" i="128"/>
  <c r="V306" i="128"/>
  <c r="V307" i="128"/>
  <c r="V308" i="128"/>
  <c r="V309" i="128"/>
  <c r="V310" i="128"/>
  <c r="V311" i="128"/>
  <c r="V312" i="128"/>
  <c r="V313" i="128"/>
  <c r="V314" i="128"/>
  <c r="V315" i="128"/>
  <c r="V316" i="128"/>
  <c r="V317" i="128"/>
  <c r="V318" i="128"/>
  <c r="V319" i="128"/>
  <c r="V320" i="128"/>
  <c r="V321" i="128"/>
  <c r="V322" i="128"/>
  <c r="V323" i="128"/>
  <c r="V324" i="128"/>
  <c r="V325" i="128"/>
  <c r="V326" i="128"/>
  <c r="V327" i="128"/>
  <c r="V328" i="128"/>
  <c r="V329" i="128"/>
  <c r="V330" i="128"/>
  <c r="V331" i="128"/>
  <c r="V332" i="128"/>
  <c r="V333" i="128"/>
  <c r="V334" i="128"/>
  <c r="V335" i="128"/>
  <c r="V336" i="128"/>
  <c r="V337" i="128"/>
  <c r="V338" i="128"/>
  <c r="V339" i="128"/>
  <c r="V340" i="128"/>
  <c r="V341" i="128"/>
  <c r="V342" i="128"/>
  <c r="V343" i="128"/>
  <c r="V344" i="128"/>
  <c r="V345" i="128"/>
  <c r="V346" i="128"/>
  <c r="V347" i="128"/>
  <c r="V348" i="128"/>
  <c r="V349" i="128"/>
  <c r="V350" i="128"/>
  <c r="V351" i="128"/>
  <c r="V352" i="128"/>
  <c r="V353" i="128"/>
  <c r="V354" i="128"/>
  <c r="V355" i="128"/>
  <c r="V356" i="128"/>
  <c r="V357" i="128"/>
  <c r="V358" i="128"/>
  <c r="V359" i="128"/>
  <c r="V360" i="128"/>
  <c r="V361" i="128"/>
  <c r="V362" i="128"/>
  <c r="V363" i="128"/>
  <c r="V364" i="128"/>
  <c r="V365" i="128"/>
  <c r="V366" i="128"/>
  <c r="V367" i="128"/>
  <c r="V368" i="128"/>
  <c r="V369" i="128"/>
  <c r="V370" i="128"/>
  <c r="V6" i="128"/>
  <c r="M16" i="176" l="1"/>
  <c r="L18" i="64" l="1"/>
  <c r="J18" i="64"/>
  <c r="A12" i="52" l="1"/>
  <c r="D24" i="177"/>
  <c r="D25" i="177"/>
  <c r="D26" i="177"/>
  <c r="D27" i="177"/>
  <c r="D28" i="177"/>
  <c r="D29" i="177"/>
  <c r="D30" i="177"/>
  <c r="D31" i="177"/>
  <c r="D32" i="177"/>
  <c r="D33" i="177"/>
  <c r="D34" i="177"/>
  <c r="D23" i="177"/>
  <c r="A10" i="52" l="1"/>
  <c r="K21" i="198"/>
  <c r="K22" i="198"/>
  <c r="K20" i="198"/>
  <c r="J21" i="198"/>
  <c r="B21" i="198"/>
  <c r="C21" i="198"/>
  <c r="B22" i="198"/>
  <c r="J22" i="198" s="1"/>
  <c r="C22" i="198"/>
  <c r="C20" i="198"/>
  <c r="B20" i="198"/>
  <c r="J20" i="198" s="1"/>
  <c r="M14" i="198"/>
  <c r="L14" i="198"/>
  <c r="J14" i="198"/>
  <c r="I14" i="198"/>
  <c r="H14" i="198"/>
  <c r="G14" i="198"/>
  <c r="E14" i="198"/>
  <c r="D14" i="198"/>
  <c r="F13" i="198"/>
  <c r="F12" i="198"/>
  <c r="F11" i="198"/>
  <c r="N8" i="198"/>
  <c r="N9" i="198"/>
  <c r="N7" i="198"/>
  <c r="K8" i="198"/>
  <c r="K9" i="198"/>
  <c r="K7" i="198"/>
  <c r="J10" i="198"/>
  <c r="L10" i="198"/>
  <c r="M10" i="198"/>
  <c r="N10" i="198" s="1"/>
  <c r="F14" i="198" l="1"/>
  <c r="N22" i="179"/>
  <c r="N23" i="179"/>
  <c r="N24" i="179"/>
  <c r="N25" i="179"/>
  <c r="O25" i="179" s="1"/>
  <c r="N26" i="179"/>
  <c r="N27" i="179"/>
  <c r="N28" i="179"/>
  <c r="N29" i="179"/>
  <c r="N30" i="179"/>
  <c r="N21" i="179"/>
  <c r="O23" i="179"/>
  <c r="O24" i="179"/>
  <c r="O27" i="179"/>
  <c r="O28" i="179"/>
  <c r="N20" i="179"/>
  <c r="C22" i="98"/>
  <c r="D22" i="98"/>
  <c r="E22" i="98"/>
  <c r="C23" i="98"/>
  <c r="D23" i="98"/>
  <c r="E23" i="98"/>
  <c r="C24" i="98"/>
  <c r="D24" i="98"/>
  <c r="E24" i="98"/>
  <c r="C25" i="98"/>
  <c r="D25" i="98"/>
  <c r="E25" i="98"/>
  <c r="C26" i="98"/>
  <c r="D26" i="98"/>
  <c r="E26" i="98"/>
  <c r="C27" i="98"/>
  <c r="D27" i="98"/>
  <c r="E27" i="98"/>
  <c r="C28" i="98"/>
  <c r="D28" i="98"/>
  <c r="E28" i="98"/>
  <c r="C29" i="98"/>
  <c r="D29" i="98"/>
  <c r="E29" i="98"/>
  <c r="C30" i="98"/>
  <c r="D30" i="98"/>
  <c r="E30" i="98"/>
  <c r="E21" i="98"/>
  <c r="D21" i="98"/>
  <c r="C21" i="98"/>
  <c r="I10" i="198"/>
  <c r="K10" i="198" s="1"/>
  <c r="H10" i="198"/>
  <c r="G10" i="198"/>
  <c r="E10" i="198"/>
  <c r="D10" i="198"/>
  <c r="F9" i="198"/>
  <c r="F8" i="198"/>
  <c r="F7" i="198"/>
  <c r="F10" i="198" l="1"/>
  <c r="O30" i="179"/>
  <c r="O26" i="179"/>
  <c r="O22" i="179"/>
  <c r="O29" i="179"/>
  <c r="O21" i="179"/>
  <c r="K17" i="98" l="1"/>
  <c r="E17" i="98"/>
  <c r="Q37" i="134" l="1"/>
  <c r="D16" i="112" l="1"/>
  <c r="E16" i="112"/>
  <c r="F16" i="112"/>
  <c r="G39" i="196" l="1"/>
  <c r="G31" i="196"/>
  <c r="D31" i="196"/>
  <c r="G23" i="196"/>
  <c r="D23" i="196"/>
  <c r="G15" i="196"/>
  <c r="D8" i="121" l="1"/>
  <c r="K58" i="113" l="1"/>
  <c r="K51" i="113"/>
  <c r="K44" i="113"/>
  <c r="K37" i="113"/>
  <c r="K30" i="113"/>
  <c r="K23" i="113"/>
  <c r="K16" i="113"/>
  <c r="K57" i="113"/>
  <c r="K50" i="113"/>
  <c r="K43" i="113"/>
  <c r="K36" i="113"/>
  <c r="K29" i="113"/>
  <c r="K22" i="113"/>
  <c r="K15" i="113"/>
  <c r="H57" i="113"/>
  <c r="H50" i="113"/>
  <c r="H43" i="113"/>
  <c r="H36" i="113"/>
  <c r="H29" i="113"/>
  <c r="H22" i="113"/>
  <c r="H15" i="113"/>
  <c r="K58" i="112"/>
  <c r="K51" i="112"/>
  <c r="K44" i="112"/>
  <c r="K37" i="112"/>
  <c r="K30" i="112"/>
  <c r="K23" i="112"/>
  <c r="K16" i="112"/>
  <c r="K57" i="112"/>
  <c r="K50" i="112"/>
  <c r="K43" i="112"/>
  <c r="K36" i="112"/>
  <c r="K29" i="112"/>
  <c r="K22" i="112"/>
  <c r="K15" i="112"/>
  <c r="H57" i="112"/>
  <c r="H50" i="112"/>
  <c r="H43" i="112"/>
  <c r="H36" i="112"/>
  <c r="H29" i="112"/>
  <c r="H22" i="112"/>
  <c r="H15" i="112"/>
  <c r="H41" i="110" l="1"/>
  <c r="H32" i="110"/>
  <c r="H23" i="110"/>
  <c r="H14" i="110"/>
  <c r="I6" i="110"/>
  <c r="R9" i="169"/>
  <c r="R10" i="169"/>
  <c r="R11" i="169"/>
  <c r="R12" i="169"/>
  <c r="R13" i="169"/>
  <c r="R14" i="169"/>
  <c r="R15" i="169"/>
  <c r="R16" i="169"/>
  <c r="R17" i="169"/>
  <c r="R18" i="169"/>
  <c r="R19" i="169"/>
  <c r="R20" i="169"/>
  <c r="R21" i="169"/>
  <c r="R22" i="169"/>
  <c r="R23" i="169"/>
  <c r="R24" i="169"/>
  <c r="R25" i="169"/>
  <c r="R26" i="169"/>
  <c r="R8" i="169"/>
  <c r="R7" i="169"/>
  <c r="Q37" i="124" l="1"/>
  <c r="K37" i="124"/>
  <c r="C20" i="170"/>
  <c r="D20" i="170"/>
  <c r="B20" i="170"/>
  <c r="H8" i="169"/>
  <c r="E23" i="65" l="1"/>
  <c r="E24" i="65"/>
  <c r="E25" i="65"/>
  <c r="E26" i="65"/>
  <c r="E27" i="65"/>
  <c r="E28" i="65"/>
  <c r="E29" i="65"/>
  <c r="E30" i="65"/>
  <c r="E22" i="65"/>
  <c r="H5" i="90"/>
  <c r="F5" i="90"/>
  <c r="J23" i="64"/>
  <c r="J24" i="64"/>
  <c r="J25" i="64"/>
  <c r="J26" i="64"/>
  <c r="J27" i="64"/>
  <c r="J28" i="64"/>
  <c r="J29" i="64"/>
  <c r="J30" i="64"/>
  <c r="J22" i="64"/>
  <c r="D6" i="122"/>
  <c r="C6" i="122"/>
  <c r="E6" i="122" s="1"/>
  <c r="E7" i="121"/>
  <c r="J22" i="98"/>
  <c r="J23" i="98"/>
  <c r="J24" i="98"/>
  <c r="J25" i="98"/>
  <c r="J26" i="98"/>
  <c r="J27" i="98"/>
  <c r="J28" i="98"/>
  <c r="J29" i="98"/>
  <c r="J30" i="98"/>
  <c r="J21" i="98"/>
  <c r="M7" i="176"/>
  <c r="M10" i="176"/>
  <c r="G7" i="176"/>
  <c r="L7" i="176"/>
  <c r="N7" i="176"/>
  <c r="O7" i="176"/>
  <c r="P7" i="176"/>
  <c r="G8" i="176"/>
  <c r="L8" i="176"/>
  <c r="M8" i="176"/>
  <c r="N8" i="176"/>
  <c r="O8" i="176"/>
  <c r="P8" i="176"/>
  <c r="Q8" i="176"/>
  <c r="G9" i="176"/>
  <c r="L9" i="176"/>
  <c r="M9" i="176"/>
  <c r="N9" i="176"/>
  <c r="O9" i="176"/>
  <c r="P9" i="176"/>
  <c r="G10" i="176"/>
  <c r="L10" i="176"/>
  <c r="N10" i="176"/>
  <c r="O10" i="176"/>
  <c r="P10" i="176"/>
  <c r="G11" i="176"/>
  <c r="L11" i="176"/>
  <c r="Q11" i="176" s="1"/>
  <c r="M11" i="176"/>
  <c r="N11" i="176"/>
  <c r="O11" i="176"/>
  <c r="P11" i="176"/>
  <c r="G12" i="176"/>
  <c r="L12" i="176"/>
  <c r="M12" i="176"/>
  <c r="N12" i="176"/>
  <c r="O12" i="176"/>
  <c r="P12" i="176"/>
  <c r="Q12" i="176"/>
  <c r="G13" i="176"/>
  <c r="L13" i="176"/>
  <c r="M13" i="176"/>
  <c r="N13" i="176"/>
  <c r="O13" i="176"/>
  <c r="P13" i="176"/>
  <c r="G14" i="176"/>
  <c r="L14" i="176"/>
  <c r="M14" i="176"/>
  <c r="N14" i="176"/>
  <c r="O14" i="176"/>
  <c r="P14" i="176"/>
  <c r="G15" i="176"/>
  <c r="L15" i="176"/>
  <c r="M15" i="176"/>
  <c r="N15" i="176"/>
  <c r="O15" i="176"/>
  <c r="P15" i="176"/>
  <c r="Q15" i="176"/>
  <c r="M21" i="179"/>
  <c r="B22" i="179"/>
  <c r="B23" i="179"/>
  <c r="B24" i="179"/>
  <c r="B25" i="179"/>
  <c r="B26" i="179"/>
  <c r="B27" i="179"/>
  <c r="B28" i="179"/>
  <c r="B29" i="179"/>
  <c r="B30" i="179"/>
  <c r="B21" i="179"/>
  <c r="Q14" i="176" l="1"/>
  <c r="Q13" i="176"/>
  <c r="Q10" i="176"/>
  <c r="Q9" i="176"/>
  <c r="Q7" i="176"/>
  <c r="A44" i="52" l="1"/>
  <c r="N16" i="80" l="1"/>
  <c r="E26" i="121" l="1"/>
  <c r="E18" i="64" s="1"/>
  <c r="G16" i="176" l="1"/>
  <c r="H10" i="189" l="1"/>
  <c r="H12" i="189"/>
  <c r="H13" i="189"/>
  <c r="H14" i="189"/>
  <c r="H15" i="189"/>
  <c r="E10" i="189" l="1"/>
  <c r="E11" i="189"/>
  <c r="E12" i="189"/>
  <c r="E13" i="189"/>
  <c r="E14" i="189"/>
  <c r="E15" i="189"/>
  <c r="E9" i="189"/>
  <c r="D13" i="188" l="1"/>
  <c r="I13" i="188" l="1"/>
  <c r="H13" i="188"/>
  <c r="G13" i="188"/>
  <c r="F13" i="188"/>
  <c r="E13" i="188"/>
  <c r="E9" i="188"/>
  <c r="F9" i="188"/>
  <c r="G9" i="188"/>
  <c r="H9" i="188"/>
  <c r="I9" i="188"/>
  <c r="D52" i="188"/>
  <c r="E52" i="188"/>
  <c r="F52" i="188"/>
  <c r="G52" i="188"/>
  <c r="H52" i="188"/>
  <c r="D53" i="188"/>
  <c r="E53" i="188"/>
  <c r="F53" i="188"/>
  <c r="G53" i="188"/>
  <c r="H53" i="188"/>
  <c r="C53" i="188"/>
  <c r="C52" i="188"/>
  <c r="E12" i="188" l="1"/>
  <c r="D24" i="188" s="1"/>
  <c r="F12" i="188"/>
  <c r="E24" i="188" s="1"/>
  <c r="G12" i="188"/>
  <c r="F24" i="188" s="1"/>
  <c r="H12" i="188"/>
  <c r="G24" i="188" s="1"/>
  <c r="I12" i="188"/>
  <c r="H24" i="188" s="1"/>
  <c r="D12" i="188"/>
  <c r="C24" i="188" s="1"/>
  <c r="E8" i="188"/>
  <c r="D23" i="188" s="1"/>
  <c r="F8" i="188"/>
  <c r="E23" i="188" s="1"/>
  <c r="G8" i="188"/>
  <c r="F23" i="188" s="1"/>
  <c r="H8" i="188"/>
  <c r="G23" i="188" s="1"/>
  <c r="I8" i="188"/>
  <c r="H23" i="188" s="1"/>
  <c r="C23" i="188"/>
  <c r="S7" i="82" l="1"/>
  <c r="G14" i="82" l="1"/>
  <c r="M14" i="82"/>
  <c r="L14" i="82"/>
  <c r="K14" i="82"/>
  <c r="J14" i="82"/>
  <c r="N14" i="82" l="1"/>
  <c r="Q16" i="80"/>
  <c r="P14" i="82"/>
  <c r="A42" i="52"/>
  <c r="B39" i="193"/>
  <c r="B24" i="193" l="1"/>
  <c r="B37" i="193" s="1"/>
  <c r="N21" i="193" l="1"/>
  <c r="C18" i="193"/>
  <c r="D18" i="193"/>
  <c r="E18" i="193"/>
  <c r="F18" i="193"/>
  <c r="G18" i="193"/>
  <c r="H18" i="193"/>
  <c r="I18" i="193"/>
  <c r="J18" i="193"/>
  <c r="K18" i="193"/>
  <c r="L18" i="193"/>
  <c r="M18" i="193"/>
  <c r="N18" i="193"/>
  <c r="O18" i="193"/>
  <c r="P18" i="193"/>
  <c r="C19" i="193"/>
  <c r="D19" i="193"/>
  <c r="E19" i="193"/>
  <c r="F19" i="193"/>
  <c r="G19" i="193"/>
  <c r="H19" i="193"/>
  <c r="I19" i="193"/>
  <c r="J19" i="193"/>
  <c r="K19" i="193"/>
  <c r="L19" i="193"/>
  <c r="M19" i="193"/>
  <c r="N19" i="193"/>
  <c r="O19" i="193"/>
  <c r="P19" i="193"/>
  <c r="C20" i="193"/>
  <c r="D20" i="193"/>
  <c r="E20" i="193"/>
  <c r="F20" i="193"/>
  <c r="G20" i="193"/>
  <c r="H20" i="193"/>
  <c r="I20" i="193"/>
  <c r="J20" i="193"/>
  <c r="K20" i="193"/>
  <c r="L20" i="193"/>
  <c r="M20" i="193"/>
  <c r="N20" i="193"/>
  <c r="O20" i="193"/>
  <c r="P20" i="193"/>
  <c r="C21" i="193"/>
  <c r="D21" i="193"/>
  <c r="E21" i="193"/>
  <c r="F21" i="193"/>
  <c r="G21" i="193"/>
  <c r="H21" i="193"/>
  <c r="I21" i="193"/>
  <c r="J21" i="193"/>
  <c r="K21" i="193"/>
  <c r="L21" i="193"/>
  <c r="M21" i="193"/>
  <c r="O21" i="193"/>
  <c r="P21" i="193"/>
  <c r="C22" i="193"/>
  <c r="D22" i="193"/>
  <c r="E22" i="193"/>
  <c r="F22" i="193"/>
  <c r="G22" i="193"/>
  <c r="H22" i="193"/>
  <c r="I22" i="193"/>
  <c r="J22" i="193"/>
  <c r="K22" i="193"/>
  <c r="L22" i="193"/>
  <c r="M22" i="193"/>
  <c r="N22" i="193"/>
  <c r="O22" i="193"/>
  <c r="P22" i="193"/>
  <c r="C23" i="193"/>
  <c r="D23" i="193"/>
  <c r="E23" i="193"/>
  <c r="F23" i="193"/>
  <c r="G23" i="193"/>
  <c r="H23" i="193"/>
  <c r="I23" i="193"/>
  <c r="J23" i="193"/>
  <c r="K23" i="193"/>
  <c r="L23" i="193"/>
  <c r="M23" i="193"/>
  <c r="N23" i="193"/>
  <c r="O23" i="193"/>
  <c r="P23" i="193"/>
  <c r="C24" i="193"/>
  <c r="C37" i="193" s="1"/>
  <c r="D24" i="193"/>
  <c r="D37" i="193" s="1"/>
  <c r="E24" i="193"/>
  <c r="E37" i="193" s="1"/>
  <c r="F24" i="193"/>
  <c r="F37" i="193" s="1"/>
  <c r="G24" i="193"/>
  <c r="G37" i="193" s="1"/>
  <c r="H24" i="193"/>
  <c r="H37" i="193" s="1"/>
  <c r="I24" i="193"/>
  <c r="I37" i="193" s="1"/>
  <c r="J24" i="193"/>
  <c r="J37" i="193" s="1"/>
  <c r="K24" i="193"/>
  <c r="K37" i="193" s="1"/>
  <c r="L24" i="193"/>
  <c r="L37" i="193" s="1"/>
  <c r="M24" i="193"/>
  <c r="M37" i="193" s="1"/>
  <c r="N24" i="193"/>
  <c r="N37" i="193" s="1"/>
  <c r="O24" i="193"/>
  <c r="O37" i="193" s="1"/>
  <c r="P24" i="193"/>
  <c r="P37" i="193" s="1"/>
  <c r="B23" i="193"/>
  <c r="B22" i="193"/>
  <c r="B21" i="193"/>
  <c r="B20" i="193"/>
  <c r="B19" i="193"/>
  <c r="B18" i="193"/>
  <c r="O27" i="193"/>
  <c r="N27" i="193"/>
  <c r="M27" i="193"/>
  <c r="L27" i="193"/>
  <c r="K27" i="193"/>
  <c r="J27" i="193"/>
  <c r="I27" i="193"/>
  <c r="H27" i="193"/>
  <c r="G27" i="193"/>
  <c r="F27" i="193"/>
  <c r="E27" i="193"/>
  <c r="D27" i="193"/>
  <c r="C27" i="193"/>
  <c r="B27" i="193"/>
  <c r="A24" i="193"/>
  <c r="A23" i="193"/>
  <c r="A22" i="193"/>
  <c r="A21" i="193"/>
  <c r="A20" i="193"/>
  <c r="A19" i="193"/>
  <c r="A18" i="193"/>
  <c r="A17" i="193"/>
  <c r="A16" i="193"/>
  <c r="A15" i="193"/>
  <c r="A14" i="193"/>
  <c r="A13" i="193"/>
  <c r="A12" i="193"/>
  <c r="A11" i="193"/>
  <c r="A10" i="193"/>
  <c r="A9" i="193"/>
  <c r="A8" i="193"/>
  <c r="A7" i="193"/>
  <c r="A6" i="193"/>
  <c r="A5" i="193"/>
  <c r="B23" i="119"/>
  <c r="B26" i="119"/>
  <c r="Y23" i="169" l="1"/>
  <c r="Y24" i="169"/>
  <c r="Y25" i="169"/>
  <c r="Y26" i="169"/>
  <c r="Y27" i="169"/>
  <c r="Y28" i="169"/>
  <c r="Y29" i="169"/>
  <c r="Y30" i="169"/>
  <c r="Y31" i="169"/>
  <c r="Y22" i="169"/>
  <c r="Y9" i="169"/>
  <c r="Y10" i="169"/>
  <c r="Y11" i="169"/>
  <c r="Y12" i="169"/>
  <c r="Y13" i="169"/>
  <c r="Y14" i="169"/>
  <c r="Y15" i="169"/>
  <c r="Y16" i="169"/>
  <c r="Y17" i="169"/>
  <c r="Y18" i="169"/>
  <c r="Y19" i="169"/>
  <c r="V7" i="169"/>
  <c r="V21" i="169" s="1"/>
  <c r="W7" i="169"/>
  <c r="W21" i="169" s="1"/>
  <c r="X7" i="169"/>
  <c r="Y7" i="169"/>
  <c r="U7" i="169"/>
  <c r="U21" i="169" s="1"/>
  <c r="X21" i="169"/>
  <c r="T31" i="169"/>
  <c r="T23" i="169"/>
  <c r="T24" i="169"/>
  <c r="T25" i="169"/>
  <c r="T26" i="169"/>
  <c r="T27" i="169"/>
  <c r="T28" i="169"/>
  <c r="T29" i="169"/>
  <c r="T30" i="169"/>
  <c r="T22" i="169"/>
  <c r="P6" i="176"/>
  <c r="O6" i="176"/>
  <c r="N6" i="176"/>
  <c r="M6" i="176"/>
  <c r="L6" i="176"/>
  <c r="K6" i="176"/>
  <c r="J6" i="176"/>
  <c r="I6" i="176"/>
  <c r="H6" i="176"/>
  <c r="B25" i="129"/>
  <c r="B24" i="129"/>
  <c r="B23" i="129"/>
  <c r="B22" i="129"/>
  <c r="B21" i="129"/>
  <c r="B20" i="129"/>
  <c r="B26" i="129"/>
  <c r="B31" i="129" l="1"/>
  <c r="A58" i="52"/>
  <c r="C26" i="192"/>
  <c r="D26" i="192"/>
  <c r="E26" i="192"/>
  <c r="F26" i="192"/>
  <c r="G26" i="192"/>
  <c r="H26" i="192"/>
  <c r="I26" i="192"/>
  <c r="J26" i="192"/>
  <c r="K26" i="192"/>
  <c r="L26" i="192"/>
  <c r="M26" i="192"/>
  <c r="N26" i="192"/>
  <c r="O26" i="192"/>
  <c r="P26" i="192"/>
  <c r="Q26" i="192"/>
  <c r="R26" i="192"/>
  <c r="S26" i="192"/>
  <c r="T26" i="192"/>
  <c r="U26" i="192"/>
  <c r="V26" i="192"/>
  <c r="W26" i="192"/>
  <c r="X26" i="192"/>
  <c r="Y26" i="192"/>
  <c r="Z26" i="192"/>
  <c r="AA26" i="192"/>
  <c r="AB26" i="192"/>
  <c r="AC26" i="192"/>
  <c r="AD26" i="192"/>
  <c r="AE26" i="192"/>
  <c r="C27" i="192"/>
  <c r="D27" i="192"/>
  <c r="E27" i="192"/>
  <c r="F27" i="192"/>
  <c r="G27" i="192"/>
  <c r="H27" i="192"/>
  <c r="I27" i="192"/>
  <c r="J27" i="192"/>
  <c r="K27" i="192"/>
  <c r="L27" i="192"/>
  <c r="M27" i="192"/>
  <c r="N27" i="192"/>
  <c r="O27" i="192"/>
  <c r="P27" i="192"/>
  <c r="Q27" i="192"/>
  <c r="R27" i="192"/>
  <c r="S27" i="192"/>
  <c r="T27" i="192"/>
  <c r="U27" i="192"/>
  <c r="V27" i="192"/>
  <c r="W27" i="192"/>
  <c r="X27" i="192"/>
  <c r="Y27" i="192"/>
  <c r="Z27" i="192"/>
  <c r="AA27" i="192"/>
  <c r="AB27" i="192"/>
  <c r="AC27" i="192"/>
  <c r="AD27" i="192"/>
  <c r="AE27" i="192"/>
  <c r="B27" i="192"/>
  <c r="B26" i="192"/>
  <c r="A27" i="192"/>
  <c r="A29" i="191" l="1"/>
  <c r="A52" i="191"/>
  <c r="O8" i="191"/>
  <c r="O9" i="191"/>
  <c r="O10" i="191"/>
  <c r="O11" i="191"/>
  <c r="O12" i="191"/>
  <c r="O13" i="191"/>
  <c r="O14" i="191"/>
  <c r="O15" i="191"/>
  <c r="O16" i="191"/>
  <c r="O17" i="191"/>
  <c r="O18" i="191"/>
  <c r="O19" i="191"/>
  <c r="O20" i="191"/>
  <c r="O21" i="191"/>
  <c r="O22" i="191"/>
  <c r="O23" i="191"/>
  <c r="O24" i="191"/>
  <c r="O25" i="191"/>
  <c r="O26" i="191"/>
  <c r="O27" i="191"/>
  <c r="O28" i="191"/>
  <c r="O29" i="191"/>
  <c r="O30" i="191"/>
  <c r="O31" i="191"/>
  <c r="O32" i="191"/>
  <c r="O33" i="191"/>
  <c r="O34" i="191"/>
  <c r="O35" i="191"/>
  <c r="O36" i="191"/>
  <c r="O37" i="191"/>
  <c r="O38" i="191"/>
  <c r="O39" i="191"/>
  <c r="O40" i="191"/>
  <c r="O41" i="191"/>
  <c r="O42" i="191"/>
  <c r="O43" i="191"/>
  <c r="O44" i="191"/>
  <c r="O45" i="191"/>
  <c r="O46" i="191"/>
  <c r="O47" i="191"/>
  <c r="O48" i="191"/>
  <c r="O49" i="191"/>
  <c r="O50" i="191"/>
  <c r="O51" i="191"/>
  <c r="O52" i="191"/>
  <c r="O53" i="191"/>
  <c r="O54" i="191"/>
  <c r="O55" i="191"/>
  <c r="O56" i="191"/>
  <c r="O57" i="191"/>
  <c r="O58" i="191"/>
  <c r="O59" i="191"/>
  <c r="O60" i="191"/>
  <c r="O61" i="191"/>
  <c r="O62" i="191"/>
  <c r="O63" i="191"/>
  <c r="O64" i="191"/>
  <c r="O65" i="191"/>
  <c r="O66" i="191"/>
  <c r="O67" i="191"/>
  <c r="O68" i="191"/>
  <c r="O69" i="191"/>
  <c r="O70" i="191"/>
  <c r="O71" i="191"/>
  <c r="O72" i="191"/>
  <c r="O73" i="191"/>
  <c r="O74" i="191"/>
  <c r="O75" i="191"/>
  <c r="O76" i="191"/>
  <c r="O7" i="191"/>
  <c r="O6" i="191"/>
  <c r="A30" i="191" l="1"/>
  <c r="A53" i="191" s="1"/>
  <c r="A6" i="191"/>
  <c r="N8" i="191"/>
  <c r="N9" i="191"/>
  <c r="N10" i="191"/>
  <c r="N11" i="191"/>
  <c r="N12" i="191"/>
  <c r="N13" i="191"/>
  <c r="N14" i="191"/>
  <c r="N15" i="191"/>
  <c r="N16" i="191"/>
  <c r="N17" i="191"/>
  <c r="N18" i="191"/>
  <c r="N19" i="191"/>
  <c r="N20" i="191"/>
  <c r="N21" i="191"/>
  <c r="N22" i="191"/>
  <c r="N23" i="191"/>
  <c r="N24" i="191"/>
  <c r="N25" i="191"/>
  <c r="N26" i="191"/>
  <c r="N27" i="191"/>
  <c r="N28" i="191"/>
  <c r="N29" i="191"/>
  <c r="N30" i="191"/>
  <c r="N31" i="191"/>
  <c r="N32" i="191"/>
  <c r="N33" i="191"/>
  <c r="N34" i="191"/>
  <c r="N35" i="191"/>
  <c r="N36" i="191"/>
  <c r="N37" i="191"/>
  <c r="N38" i="191"/>
  <c r="N39" i="191"/>
  <c r="N40" i="191"/>
  <c r="N41" i="191"/>
  <c r="N42" i="191"/>
  <c r="N43" i="191"/>
  <c r="N44" i="191"/>
  <c r="N45" i="191"/>
  <c r="N46" i="191"/>
  <c r="N47" i="191"/>
  <c r="N48" i="191"/>
  <c r="N49" i="191"/>
  <c r="N50" i="191"/>
  <c r="N51" i="191"/>
  <c r="N52" i="191"/>
  <c r="N53" i="191"/>
  <c r="N54" i="191"/>
  <c r="N55" i="191"/>
  <c r="N56" i="191"/>
  <c r="N57" i="191"/>
  <c r="N58" i="191"/>
  <c r="N59" i="191"/>
  <c r="N60" i="191"/>
  <c r="N61" i="191"/>
  <c r="N62" i="191"/>
  <c r="N63" i="191"/>
  <c r="N64" i="191"/>
  <c r="N65" i="191"/>
  <c r="N66" i="191"/>
  <c r="N67" i="191"/>
  <c r="N68" i="191"/>
  <c r="N69" i="191"/>
  <c r="N70" i="191"/>
  <c r="N71" i="191"/>
  <c r="N72" i="191"/>
  <c r="N73" i="191"/>
  <c r="N74" i="191"/>
  <c r="N75" i="191"/>
  <c r="N76" i="191"/>
  <c r="N7" i="191"/>
  <c r="N6" i="191"/>
  <c r="K8" i="191"/>
  <c r="L8" i="191"/>
  <c r="M8" i="191"/>
  <c r="K9" i="191"/>
  <c r="L9" i="191"/>
  <c r="M9" i="191"/>
  <c r="K10" i="191"/>
  <c r="L10" i="191"/>
  <c r="M10" i="191"/>
  <c r="K11" i="191"/>
  <c r="L11" i="191"/>
  <c r="M11" i="191"/>
  <c r="K12" i="191"/>
  <c r="L12" i="191"/>
  <c r="M12" i="191"/>
  <c r="K13" i="191"/>
  <c r="L13" i="191"/>
  <c r="M13" i="191"/>
  <c r="K14" i="191"/>
  <c r="L14" i="191"/>
  <c r="M14" i="191"/>
  <c r="K15" i="191"/>
  <c r="L15" i="191"/>
  <c r="M15" i="191"/>
  <c r="K16" i="191"/>
  <c r="L16" i="191"/>
  <c r="M16" i="191"/>
  <c r="K17" i="191"/>
  <c r="L17" i="191"/>
  <c r="M17" i="191"/>
  <c r="K18" i="191"/>
  <c r="L18" i="191"/>
  <c r="M18" i="191"/>
  <c r="K19" i="191"/>
  <c r="L19" i="191"/>
  <c r="M19" i="191"/>
  <c r="K20" i="191"/>
  <c r="L20" i="191"/>
  <c r="M20" i="191"/>
  <c r="K21" i="191"/>
  <c r="L21" i="191"/>
  <c r="M21" i="191"/>
  <c r="K22" i="191"/>
  <c r="L22" i="191"/>
  <c r="M22" i="191"/>
  <c r="K23" i="191"/>
  <c r="L23" i="191"/>
  <c r="M23" i="191"/>
  <c r="K24" i="191"/>
  <c r="L24" i="191"/>
  <c r="M24" i="191"/>
  <c r="K25" i="191"/>
  <c r="L25" i="191"/>
  <c r="M25" i="191"/>
  <c r="K26" i="191"/>
  <c r="L26" i="191"/>
  <c r="M26" i="191"/>
  <c r="K27" i="191"/>
  <c r="L27" i="191"/>
  <c r="M27" i="191"/>
  <c r="K28" i="191"/>
  <c r="L28" i="191"/>
  <c r="M28" i="191"/>
  <c r="K29" i="191"/>
  <c r="L29" i="191"/>
  <c r="M29" i="191"/>
  <c r="K30" i="191"/>
  <c r="L30" i="191"/>
  <c r="M30" i="191"/>
  <c r="K31" i="191"/>
  <c r="L31" i="191"/>
  <c r="M31" i="191"/>
  <c r="K32" i="191"/>
  <c r="L32" i="191"/>
  <c r="M32" i="191"/>
  <c r="K33" i="191"/>
  <c r="L33" i="191"/>
  <c r="M33" i="191"/>
  <c r="K34" i="191"/>
  <c r="L34" i="191"/>
  <c r="M34" i="191"/>
  <c r="K35" i="191"/>
  <c r="L35" i="191"/>
  <c r="M35" i="191"/>
  <c r="K36" i="191"/>
  <c r="L36" i="191"/>
  <c r="M36" i="191"/>
  <c r="K37" i="191"/>
  <c r="L37" i="191"/>
  <c r="M37" i="191"/>
  <c r="K38" i="191"/>
  <c r="L38" i="191"/>
  <c r="M38" i="191"/>
  <c r="K39" i="191"/>
  <c r="L39" i="191"/>
  <c r="M39" i="191"/>
  <c r="K40" i="191"/>
  <c r="L40" i="191"/>
  <c r="M40" i="191"/>
  <c r="K41" i="191"/>
  <c r="L41" i="191"/>
  <c r="M41" i="191"/>
  <c r="K42" i="191"/>
  <c r="L42" i="191"/>
  <c r="M42" i="191"/>
  <c r="K43" i="191"/>
  <c r="L43" i="191"/>
  <c r="M43" i="191"/>
  <c r="K44" i="191"/>
  <c r="L44" i="191"/>
  <c r="M44" i="191"/>
  <c r="K45" i="191"/>
  <c r="L45" i="191"/>
  <c r="M45" i="191"/>
  <c r="K46" i="191"/>
  <c r="L46" i="191"/>
  <c r="M46" i="191"/>
  <c r="K47" i="191"/>
  <c r="L47" i="191"/>
  <c r="M47" i="191"/>
  <c r="K48" i="191"/>
  <c r="L48" i="191"/>
  <c r="M48" i="191"/>
  <c r="K49" i="191"/>
  <c r="L49" i="191"/>
  <c r="M49" i="191"/>
  <c r="K50" i="191"/>
  <c r="L50" i="191"/>
  <c r="M50" i="191"/>
  <c r="K51" i="191"/>
  <c r="L51" i="191"/>
  <c r="M51" i="191"/>
  <c r="K52" i="191"/>
  <c r="L52" i="191"/>
  <c r="M52" i="191"/>
  <c r="K53" i="191"/>
  <c r="L53" i="191"/>
  <c r="M53" i="191"/>
  <c r="K54" i="191"/>
  <c r="L54" i="191"/>
  <c r="M54" i="191"/>
  <c r="K55" i="191"/>
  <c r="L55" i="191"/>
  <c r="M55" i="191"/>
  <c r="K56" i="191"/>
  <c r="M56" i="191"/>
  <c r="K57" i="191"/>
  <c r="M57" i="191"/>
  <c r="K58" i="191"/>
  <c r="M58" i="191"/>
  <c r="K59" i="191"/>
  <c r="M59" i="191"/>
  <c r="K60" i="191"/>
  <c r="M60" i="191"/>
  <c r="K61" i="191"/>
  <c r="M61" i="191"/>
  <c r="K62" i="191"/>
  <c r="M62" i="191"/>
  <c r="K63" i="191"/>
  <c r="M63" i="191"/>
  <c r="K64" i="191"/>
  <c r="M64" i="191"/>
  <c r="K65" i="191"/>
  <c r="M65" i="191"/>
  <c r="K66" i="191"/>
  <c r="M66" i="191"/>
  <c r="K67" i="191"/>
  <c r="M67" i="191"/>
  <c r="K68" i="191"/>
  <c r="M68" i="191"/>
  <c r="K69" i="191"/>
  <c r="M69" i="191"/>
  <c r="K70" i="191"/>
  <c r="M70" i="191"/>
  <c r="K71" i="191"/>
  <c r="M71" i="191"/>
  <c r="K72" i="191"/>
  <c r="M72" i="191"/>
  <c r="K73" i="191"/>
  <c r="M73" i="191"/>
  <c r="K74" i="191"/>
  <c r="M74" i="191"/>
  <c r="K75" i="191"/>
  <c r="M75" i="191"/>
  <c r="K76" i="191"/>
  <c r="M76" i="191"/>
  <c r="M6" i="191"/>
  <c r="L6" i="191"/>
  <c r="M7" i="191"/>
  <c r="L7" i="191"/>
  <c r="K7" i="191"/>
  <c r="A57" i="52"/>
  <c r="A60" i="52" l="1"/>
  <c r="A55" i="52"/>
  <c r="A54" i="52"/>
  <c r="A53" i="52"/>
  <c r="A52" i="52"/>
  <c r="A51" i="52"/>
  <c r="A47" i="52"/>
  <c r="A46" i="52"/>
  <c r="A45" i="52"/>
  <c r="M9" i="146" l="1"/>
  <c r="A9" i="145"/>
  <c r="A10" i="146" s="1"/>
  <c r="A10" i="145"/>
  <c r="A11" i="146" s="1"/>
  <c r="A11" i="145"/>
  <c r="A12" i="146" s="1"/>
  <c r="A12" i="145"/>
  <c r="A13" i="146" s="1"/>
  <c r="A13" i="145"/>
  <c r="A14" i="146" s="1"/>
  <c r="A8" i="145"/>
  <c r="A9" i="146" s="1"/>
  <c r="D57" i="189"/>
  <c r="D56" i="189"/>
  <c r="D55" i="189"/>
  <c r="D54" i="189"/>
  <c r="D53" i="189"/>
  <c r="D52" i="189"/>
  <c r="D50" i="189"/>
  <c r="D41" i="189"/>
  <c r="D40" i="189"/>
  <c r="D39" i="189"/>
  <c r="D38" i="189"/>
  <c r="D37" i="189"/>
  <c r="D36" i="189"/>
  <c r="D34" i="189"/>
  <c r="E54" i="189" l="1"/>
  <c r="E40" i="189"/>
  <c r="E52" i="189"/>
  <c r="E57" i="189"/>
  <c r="E56" i="189"/>
  <c r="E37" i="189"/>
  <c r="E39" i="189"/>
  <c r="E41" i="189"/>
  <c r="E53" i="189"/>
  <c r="E55" i="189"/>
  <c r="E36" i="189"/>
  <c r="E38" i="189"/>
  <c r="A41" i="52" l="1"/>
  <c r="A40" i="52"/>
  <c r="A39" i="52"/>
  <c r="A38" i="52"/>
  <c r="A35" i="52"/>
  <c r="A33" i="52"/>
  <c r="A30" i="52"/>
  <c r="A29" i="52"/>
  <c r="A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1" i="52"/>
  <c r="A9" i="52"/>
  <c r="A8" i="52"/>
  <c r="A7" i="52"/>
  <c r="A6" i="52"/>
  <c r="B10" i="150" l="1"/>
  <c r="C10" i="150"/>
  <c r="D10" i="150"/>
  <c r="E10" i="150"/>
  <c r="F10" i="150"/>
  <c r="G10" i="150"/>
  <c r="H10" i="150"/>
  <c r="I10" i="150"/>
  <c r="J10" i="150"/>
  <c r="K10" i="150"/>
  <c r="L10" i="150"/>
  <c r="M10" i="150"/>
  <c r="N10" i="150"/>
  <c r="O10" i="150"/>
  <c r="P10" i="150" l="1"/>
  <c r="O27" i="182"/>
  <c r="N27" i="182"/>
  <c r="M27" i="182"/>
  <c r="L27" i="182"/>
  <c r="K27" i="182"/>
  <c r="J27" i="182"/>
  <c r="I27" i="182"/>
  <c r="H27" i="182"/>
  <c r="G27" i="182"/>
  <c r="F27" i="182"/>
  <c r="E27" i="182"/>
  <c r="D27" i="182"/>
  <c r="C27" i="182"/>
  <c r="B27" i="182"/>
  <c r="Q24" i="182"/>
  <c r="Q37" i="182" s="1"/>
  <c r="O24" i="182"/>
  <c r="O37" i="182" s="1"/>
  <c r="N24" i="182"/>
  <c r="N37" i="182" s="1"/>
  <c r="M24" i="182"/>
  <c r="M37" i="182" s="1"/>
  <c r="L24" i="182"/>
  <c r="L37" i="182" s="1"/>
  <c r="K24" i="182"/>
  <c r="K37" i="182" s="1"/>
  <c r="J24" i="182"/>
  <c r="J37" i="182" s="1"/>
  <c r="I24" i="182"/>
  <c r="I37" i="182" s="1"/>
  <c r="H24" i="182"/>
  <c r="H37" i="182" s="1"/>
  <c r="G24" i="182"/>
  <c r="G37" i="182" s="1"/>
  <c r="F24" i="182"/>
  <c r="F37" i="182" s="1"/>
  <c r="E24" i="182"/>
  <c r="E37" i="182" s="1"/>
  <c r="D24" i="182"/>
  <c r="D37" i="182" s="1"/>
  <c r="C24" i="182"/>
  <c r="C37" i="182" s="1"/>
  <c r="B24" i="182"/>
  <c r="B37" i="182" s="1"/>
  <c r="A24" i="182"/>
  <c r="Q23" i="182"/>
  <c r="O23" i="182"/>
  <c r="N23" i="182"/>
  <c r="M23" i="182"/>
  <c r="L23" i="182"/>
  <c r="K23" i="182"/>
  <c r="J23" i="182"/>
  <c r="I23" i="182"/>
  <c r="H23" i="182"/>
  <c r="G23" i="182"/>
  <c r="F23" i="182"/>
  <c r="E23" i="182"/>
  <c r="D23" i="182"/>
  <c r="C23" i="182"/>
  <c r="B23" i="182"/>
  <c r="A23" i="182"/>
  <c r="Q22" i="182"/>
  <c r="O22" i="182"/>
  <c r="N22" i="182"/>
  <c r="M22" i="182"/>
  <c r="L22" i="182"/>
  <c r="K22" i="182"/>
  <c r="J22" i="182"/>
  <c r="I22" i="182"/>
  <c r="H22" i="182"/>
  <c r="G22" i="182"/>
  <c r="F22" i="182"/>
  <c r="E22" i="182"/>
  <c r="D22" i="182"/>
  <c r="C22" i="182"/>
  <c r="B22" i="182"/>
  <c r="A22" i="182"/>
  <c r="Q21" i="182"/>
  <c r="O21" i="182"/>
  <c r="N21" i="182"/>
  <c r="M21" i="182"/>
  <c r="L21" i="182"/>
  <c r="K21" i="182"/>
  <c r="J21" i="182"/>
  <c r="I21" i="182"/>
  <c r="H21" i="182"/>
  <c r="G21" i="182"/>
  <c r="F21" i="182"/>
  <c r="E21" i="182"/>
  <c r="D21" i="182"/>
  <c r="C21" i="182"/>
  <c r="B21" i="182"/>
  <c r="A21" i="182"/>
  <c r="Q20" i="182"/>
  <c r="O20" i="182"/>
  <c r="N20" i="182"/>
  <c r="M20" i="182"/>
  <c r="L20" i="182"/>
  <c r="K20" i="182"/>
  <c r="J20" i="182"/>
  <c r="I20" i="182"/>
  <c r="H20" i="182"/>
  <c r="G20" i="182"/>
  <c r="F20" i="182"/>
  <c r="E20" i="182"/>
  <c r="D20" i="182"/>
  <c r="C20" i="182"/>
  <c r="B20" i="182"/>
  <c r="A20" i="182"/>
  <c r="Q19" i="182"/>
  <c r="O19" i="182"/>
  <c r="N19" i="182"/>
  <c r="M19" i="182"/>
  <c r="L19" i="182"/>
  <c r="K19" i="182"/>
  <c r="J19" i="182"/>
  <c r="I19" i="182"/>
  <c r="H19" i="182"/>
  <c r="G19" i="182"/>
  <c r="F19" i="182"/>
  <c r="E19" i="182"/>
  <c r="D19" i="182"/>
  <c r="C19" i="182"/>
  <c r="B19" i="182"/>
  <c r="A19" i="182"/>
  <c r="Q18" i="182"/>
  <c r="O18" i="182"/>
  <c r="N18" i="182"/>
  <c r="M18" i="182"/>
  <c r="L18" i="182"/>
  <c r="K18" i="182"/>
  <c r="J18" i="182"/>
  <c r="I18" i="182"/>
  <c r="H18" i="182"/>
  <c r="G18" i="182"/>
  <c r="F18" i="182"/>
  <c r="E18" i="182"/>
  <c r="D18" i="182"/>
  <c r="C18" i="182"/>
  <c r="B18" i="182"/>
  <c r="A18" i="182"/>
  <c r="P17" i="182"/>
  <c r="R17" i="182" s="1"/>
  <c r="A17" i="182"/>
  <c r="P16" i="182"/>
  <c r="R16" i="182" s="1"/>
  <c r="A16" i="182"/>
  <c r="P15" i="182"/>
  <c r="A15" i="182"/>
  <c r="P14" i="182"/>
  <c r="R14" i="182" s="1"/>
  <c r="A14" i="182"/>
  <c r="P13" i="182"/>
  <c r="A13" i="182"/>
  <c r="P12" i="182"/>
  <c r="A12" i="182"/>
  <c r="P11" i="182"/>
  <c r="R11" i="182" s="1"/>
  <c r="A11" i="182"/>
  <c r="P10" i="182"/>
  <c r="R10" i="182" s="1"/>
  <c r="A10" i="182"/>
  <c r="P9" i="182"/>
  <c r="A9" i="182"/>
  <c r="P8" i="182"/>
  <c r="R8" i="182" s="1"/>
  <c r="A8" i="182"/>
  <c r="P7" i="182"/>
  <c r="R7" i="182" s="1"/>
  <c r="A7" i="182"/>
  <c r="P6" i="182"/>
  <c r="R6" i="182" s="1"/>
  <c r="A6" i="182"/>
  <c r="A5" i="182"/>
  <c r="C27" i="134"/>
  <c r="D27" i="134"/>
  <c r="E27" i="134"/>
  <c r="F27" i="134"/>
  <c r="G27" i="134"/>
  <c r="H27" i="134"/>
  <c r="I27" i="134"/>
  <c r="J27" i="134"/>
  <c r="K27" i="134"/>
  <c r="L27" i="134"/>
  <c r="M27" i="134"/>
  <c r="N27" i="134"/>
  <c r="O27" i="134"/>
  <c r="B27" i="134"/>
  <c r="P37" i="182" l="1"/>
  <c r="P21" i="182"/>
  <c r="P20" i="182"/>
  <c r="P23" i="182"/>
  <c r="P24" i="182"/>
  <c r="P19" i="182"/>
  <c r="R12" i="182"/>
  <c r="R9" i="182"/>
  <c r="R19" i="182" s="1"/>
  <c r="R13" i="182"/>
  <c r="P18" i="182"/>
  <c r="P22" i="182"/>
  <c r="R15" i="182"/>
  <c r="R21" i="182" s="1"/>
  <c r="R18" i="182"/>
  <c r="F58" i="113"/>
  <c r="E58" i="113"/>
  <c r="D58" i="113"/>
  <c r="F51" i="113"/>
  <c r="E51" i="113"/>
  <c r="D51" i="113"/>
  <c r="F44" i="113"/>
  <c r="E44" i="113"/>
  <c r="D44" i="113"/>
  <c r="F37" i="113"/>
  <c r="E37" i="113"/>
  <c r="D37" i="113"/>
  <c r="F30" i="113"/>
  <c r="E30" i="113"/>
  <c r="D30" i="113"/>
  <c r="F23" i="113"/>
  <c r="E23" i="113"/>
  <c r="D23" i="113"/>
  <c r="F16" i="113"/>
  <c r="E16" i="113"/>
  <c r="D16" i="113"/>
  <c r="F58" i="112"/>
  <c r="E58" i="112"/>
  <c r="D58" i="112"/>
  <c r="F51" i="112"/>
  <c r="E51" i="112"/>
  <c r="D51" i="112"/>
  <c r="F44" i="112"/>
  <c r="E44" i="112"/>
  <c r="D44" i="112"/>
  <c r="F37" i="112"/>
  <c r="E37" i="112"/>
  <c r="D37" i="112"/>
  <c r="F30" i="112"/>
  <c r="E30" i="112"/>
  <c r="G28" i="112" s="1"/>
  <c r="D30" i="112"/>
  <c r="F23" i="112"/>
  <c r="E23" i="112"/>
  <c r="D23" i="112"/>
  <c r="G12" i="112"/>
  <c r="H56" i="113"/>
  <c r="H55" i="113"/>
  <c r="H54" i="113"/>
  <c r="H53" i="113"/>
  <c r="H49" i="113"/>
  <c r="H48" i="113"/>
  <c r="H47" i="113"/>
  <c r="H46" i="113"/>
  <c r="H42" i="113"/>
  <c r="H41" i="113"/>
  <c r="H40" i="113"/>
  <c r="H39" i="113"/>
  <c r="H35" i="113"/>
  <c r="H34" i="113"/>
  <c r="H33" i="113"/>
  <c r="H32" i="113"/>
  <c r="H28" i="113"/>
  <c r="H27" i="113"/>
  <c r="H26" i="113"/>
  <c r="H25" i="113"/>
  <c r="H23" i="113"/>
  <c r="H21" i="113"/>
  <c r="H20" i="113"/>
  <c r="H19" i="113"/>
  <c r="H18" i="113"/>
  <c r="H14" i="113"/>
  <c r="H13" i="113"/>
  <c r="H12" i="113"/>
  <c r="H11" i="113"/>
  <c r="G55" i="113"/>
  <c r="G47" i="113"/>
  <c r="G27" i="113"/>
  <c r="G21" i="113"/>
  <c r="G20" i="113"/>
  <c r="G13" i="113"/>
  <c r="G18" i="112"/>
  <c r="C56" i="113"/>
  <c r="C55" i="113"/>
  <c r="C54" i="113"/>
  <c r="C53" i="113"/>
  <c r="C49" i="113"/>
  <c r="C48" i="113"/>
  <c r="C47" i="113"/>
  <c r="C46" i="113"/>
  <c r="C42" i="113"/>
  <c r="C41" i="113"/>
  <c r="C40" i="113"/>
  <c r="C39" i="113"/>
  <c r="C35" i="113"/>
  <c r="C34" i="113"/>
  <c r="C33" i="113"/>
  <c r="C32" i="113"/>
  <c r="C28" i="113"/>
  <c r="C27" i="113"/>
  <c r="C26" i="113"/>
  <c r="C25" i="113"/>
  <c r="C21" i="113"/>
  <c r="C20" i="113"/>
  <c r="C19" i="113"/>
  <c r="C18" i="113"/>
  <c r="H58" i="112"/>
  <c r="G57" i="112"/>
  <c r="H56" i="112"/>
  <c r="H55" i="112"/>
  <c r="G55" i="112"/>
  <c r="H54" i="112"/>
  <c r="H53" i="112"/>
  <c r="H51" i="112"/>
  <c r="H49" i="112"/>
  <c r="H48" i="112"/>
  <c r="H47" i="112"/>
  <c r="H46" i="112"/>
  <c r="H44" i="112"/>
  <c r="H42" i="112"/>
  <c r="H41" i="112"/>
  <c r="H40" i="112"/>
  <c r="H39" i="112"/>
  <c r="H35" i="112"/>
  <c r="H34" i="112"/>
  <c r="H33" i="112"/>
  <c r="H32" i="112"/>
  <c r="G32" i="112"/>
  <c r="H28" i="112"/>
  <c r="H27" i="112"/>
  <c r="G27" i="112"/>
  <c r="H26" i="112"/>
  <c r="H25" i="112"/>
  <c r="G25" i="112"/>
  <c r="H23" i="112"/>
  <c r="G22" i="112"/>
  <c r="H21" i="112"/>
  <c r="G21" i="112"/>
  <c r="H20" i="112"/>
  <c r="G20" i="112"/>
  <c r="H19" i="112"/>
  <c r="G19" i="112"/>
  <c r="H18" i="112"/>
  <c r="H14" i="112"/>
  <c r="H13" i="112"/>
  <c r="H12" i="112"/>
  <c r="H11" i="112"/>
  <c r="G14" i="112"/>
  <c r="K14" i="112"/>
  <c r="K13" i="112"/>
  <c r="K12" i="112"/>
  <c r="K11" i="112"/>
  <c r="C11" i="113"/>
  <c r="C12" i="113"/>
  <c r="C13" i="113"/>
  <c r="C14" i="113"/>
  <c r="G54" i="113" l="1"/>
  <c r="H51" i="113"/>
  <c r="H44" i="113"/>
  <c r="G36" i="113"/>
  <c r="G33" i="113"/>
  <c r="H30" i="113"/>
  <c r="G19" i="113"/>
  <c r="G14" i="113"/>
  <c r="G56" i="112"/>
  <c r="G49" i="112"/>
  <c r="G43" i="112"/>
  <c r="G35" i="112"/>
  <c r="H30" i="112"/>
  <c r="G26" i="112"/>
  <c r="G41" i="113"/>
  <c r="G34" i="113"/>
  <c r="H16" i="113"/>
  <c r="G11" i="113"/>
  <c r="G46" i="112"/>
  <c r="G48" i="112"/>
  <c r="G50" i="112"/>
  <c r="G47" i="112"/>
  <c r="G36" i="112"/>
  <c r="G34" i="112"/>
  <c r="H37" i="112"/>
  <c r="G29" i="112"/>
  <c r="R20" i="182"/>
  <c r="G56" i="113"/>
  <c r="H58" i="113"/>
  <c r="G53" i="113"/>
  <c r="G57" i="113"/>
  <c r="G48" i="113"/>
  <c r="G49" i="113"/>
  <c r="G46" i="113"/>
  <c r="G50" i="113"/>
  <c r="G42" i="113"/>
  <c r="G28" i="113"/>
  <c r="G25" i="113"/>
  <c r="G29" i="113"/>
  <c r="G26" i="113"/>
  <c r="G12" i="113"/>
  <c r="G53" i="112"/>
  <c r="G42" i="112"/>
  <c r="G40" i="112"/>
  <c r="G33" i="112"/>
  <c r="G13" i="112"/>
  <c r="R23" i="182"/>
  <c r="R24" i="182"/>
  <c r="R37" i="182" s="1"/>
  <c r="R22" i="182"/>
  <c r="G39" i="113"/>
  <c r="G43" i="113"/>
  <c r="G40" i="113"/>
  <c r="G35" i="113"/>
  <c r="H37" i="113"/>
  <c r="G32" i="113"/>
  <c r="G18" i="113"/>
  <c r="G22" i="113"/>
  <c r="G15" i="113"/>
  <c r="G54" i="112"/>
  <c r="G58" i="112" s="1"/>
  <c r="G39" i="112"/>
  <c r="G41" i="112"/>
  <c r="G23" i="112"/>
  <c r="H16" i="112"/>
  <c r="G15" i="112"/>
  <c r="G11" i="112"/>
  <c r="G58" i="113"/>
  <c r="G30" i="113"/>
  <c r="G30" i="112"/>
  <c r="G51" i="113" l="1"/>
  <c r="G44" i="113"/>
  <c r="G37" i="113"/>
  <c r="G16" i="113"/>
  <c r="G51" i="112"/>
  <c r="G37" i="112"/>
  <c r="G16" i="112"/>
  <c r="G23" i="113"/>
  <c r="G44" i="112"/>
  <c r="D33" i="132"/>
  <c r="D32" i="132"/>
  <c r="D31" i="132"/>
  <c r="D30" i="132"/>
  <c r="B25" i="119"/>
  <c r="C45" i="132"/>
  <c r="D45" i="132"/>
  <c r="E45" i="132"/>
  <c r="F45" i="132"/>
  <c r="B45" i="132"/>
  <c r="I45" i="132" l="1"/>
  <c r="I44" i="132"/>
  <c r="I43" i="132"/>
  <c r="I42" i="132"/>
  <c r="I41" i="132"/>
  <c r="H45" i="132"/>
  <c r="H44" i="132"/>
  <c r="H43" i="132"/>
  <c r="H42" i="132"/>
  <c r="H41" i="132"/>
  <c r="C40" i="132"/>
  <c r="D40" i="132"/>
  <c r="E40" i="132"/>
  <c r="F40" i="132"/>
  <c r="B40" i="132"/>
  <c r="J52" i="110" l="1"/>
  <c r="I52" i="110"/>
  <c r="F52" i="110"/>
  <c r="E52" i="110"/>
  <c r="D52" i="110"/>
  <c r="H51" i="110"/>
  <c r="H49" i="110"/>
  <c r="H48" i="110"/>
  <c r="H47" i="110"/>
  <c r="H46" i="110"/>
  <c r="J43" i="110"/>
  <c r="I43" i="110"/>
  <c r="F43" i="110"/>
  <c r="E43" i="110"/>
  <c r="D43" i="110"/>
  <c r="H42" i="110"/>
  <c r="H40" i="110"/>
  <c r="H39" i="110"/>
  <c r="H38" i="110"/>
  <c r="H37" i="110"/>
  <c r="J34" i="110"/>
  <c r="I34" i="110"/>
  <c r="F34" i="110"/>
  <c r="E34" i="110"/>
  <c r="D34" i="110"/>
  <c r="H33" i="110"/>
  <c r="H31" i="110"/>
  <c r="H30" i="110"/>
  <c r="H29" i="110"/>
  <c r="H28" i="110"/>
  <c r="J25" i="110"/>
  <c r="I25" i="110"/>
  <c r="F25" i="110"/>
  <c r="E25" i="110"/>
  <c r="D25" i="110"/>
  <c r="H24" i="110"/>
  <c r="H22" i="110"/>
  <c r="H21" i="110"/>
  <c r="H20" i="110"/>
  <c r="H19" i="110"/>
  <c r="I16" i="110"/>
  <c r="J16" i="110"/>
  <c r="F16" i="110"/>
  <c r="E16" i="110"/>
  <c r="D16" i="110"/>
  <c r="K50" i="110" l="1"/>
  <c r="H52" i="110"/>
  <c r="G48" i="110"/>
  <c r="G46" i="110"/>
  <c r="G47" i="110"/>
  <c r="G51" i="110"/>
  <c r="G52" i="110" s="1"/>
  <c r="G49" i="110"/>
  <c r="G50" i="110"/>
  <c r="G38" i="110"/>
  <c r="G42" i="110"/>
  <c r="G39" i="110"/>
  <c r="G40" i="110"/>
  <c r="G41" i="110"/>
  <c r="G37" i="110"/>
  <c r="G30" i="110"/>
  <c r="G28" i="110"/>
  <c r="G31" i="110"/>
  <c r="G32" i="110"/>
  <c r="G33" i="110"/>
  <c r="G29" i="110"/>
  <c r="G20" i="110"/>
  <c r="G24" i="110"/>
  <c r="G21" i="110"/>
  <c r="G19" i="110"/>
  <c r="G23" i="110"/>
  <c r="G22" i="110"/>
  <c r="K48" i="110"/>
  <c r="K49" i="110"/>
  <c r="K47" i="110"/>
  <c r="K51" i="110"/>
  <c r="K46" i="110"/>
  <c r="K38" i="110"/>
  <c r="K37" i="110"/>
  <c r="K39" i="110"/>
  <c r="H43" i="110"/>
  <c r="K42" i="110"/>
  <c r="K40" i="110"/>
  <c r="K33" i="110"/>
  <c r="H34" i="110"/>
  <c r="K29" i="110"/>
  <c r="K28" i="110"/>
  <c r="K30" i="110"/>
  <c r="K31" i="110"/>
  <c r="K24" i="110"/>
  <c r="H25" i="110"/>
  <c r="K22" i="110"/>
  <c r="K20" i="110"/>
  <c r="K19" i="110"/>
  <c r="K25" i="110" s="1"/>
  <c r="K21" i="110"/>
  <c r="G15" i="110"/>
  <c r="H16" i="110"/>
  <c r="G43" i="110" l="1"/>
  <c r="G25" i="110"/>
  <c r="G34" i="110"/>
  <c r="K34" i="110"/>
  <c r="K43" i="110"/>
  <c r="K52" i="110"/>
  <c r="H11" i="110" l="1"/>
  <c r="H12" i="110"/>
  <c r="H13" i="110"/>
  <c r="H15" i="110"/>
  <c r="K15" i="110"/>
  <c r="A4" i="52" l="1"/>
  <c r="J6" i="177"/>
  <c r="I6" i="177"/>
  <c r="H6" i="177"/>
  <c r="G6" i="177"/>
  <c r="H22" i="177" l="1"/>
  <c r="H24" i="177"/>
  <c r="H25" i="177"/>
  <c r="H26" i="177"/>
  <c r="H27" i="177"/>
  <c r="H28" i="177"/>
  <c r="H29" i="177"/>
  <c r="H30" i="177"/>
  <c r="H31" i="177"/>
  <c r="H32" i="177"/>
  <c r="H23" i="177"/>
  <c r="G24" i="177"/>
  <c r="G25" i="177"/>
  <c r="G26" i="177"/>
  <c r="G27" i="177"/>
  <c r="G28" i="177"/>
  <c r="G29" i="177"/>
  <c r="G30" i="177"/>
  <c r="G31" i="177"/>
  <c r="G32" i="177"/>
  <c r="G23" i="177"/>
  <c r="N6" i="98" l="1"/>
  <c r="L6" i="98"/>
  <c r="M7" i="98"/>
  <c r="L7" i="98"/>
  <c r="K6" i="98"/>
  <c r="J6" i="98"/>
  <c r="I6" i="98"/>
  <c r="M22" i="179" l="1"/>
  <c r="M23" i="179"/>
  <c r="M24" i="179"/>
  <c r="M25" i="179"/>
  <c r="M26" i="179"/>
  <c r="M27" i="179"/>
  <c r="M28" i="179"/>
  <c r="M29" i="179"/>
  <c r="M30" i="179"/>
  <c r="D22" i="179"/>
  <c r="E22" i="179"/>
  <c r="C22" i="179"/>
  <c r="D23" i="179"/>
  <c r="E23" i="179"/>
  <c r="C23" i="179"/>
  <c r="D24" i="179"/>
  <c r="E24" i="179"/>
  <c r="C24" i="179"/>
  <c r="D25" i="179"/>
  <c r="E25" i="179"/>
  <c r="C25" i="179"/>
  <c r="D26" i="179"/>
  <c r="E26" i="179"/>
  <c r="C26" i="179"/>
  <c r="D27" i="179"/>
  <c r="E27" i="179"/>
  <c r="C27" i="179"/>
  <c r="D28" i="179"/>
  <c r="E28" i="179"/>
  <c r="C28" i="179"/>
  <c r="D29" i="179"/>
  <c r="E29" i="179"/>
  <c r="C29" i="179"/>
  <c r="D30" i="179"/>
  <c r="E30" i="179"/>
  <c r="C30" i="179"/>
  <c r="C21" i="179"/>
  <c r="E21" i="179"/>
  <c r="D21" i="179"/>
  <c r="C20" i="179"/>
  <c r="E20" i="179"/>
  <c r="D20" i="179"/>
  <c r="B19" i="179"/>
  <c r="A7" i="179"/>
  <c r="K20" i="98" l="1"/>
  <c r="K22" i="98"/>
  <c r="K23" i="98"/>
  <c r="K24" i="98"/>
  <c r="K25" i="98"/>
  <c r="K26" i="98"/>
  <c r="K27" i="98"/>
  <c r="K28" i="98"/>
  <c r="K29" i="98"/>
  <c r="K30" i="98"/>
  <c r="K21" i="98"/>
  <c r="L31" i="176" l="1"/>
  <c r="M31" i="176"/>
  <c r="N31" i="176"/>
  <c r="O31" i="176"/>
  <c r="L32" i="176"/>
  <c r="M32" i="176"/>
  <c r="N32" i="176"/>
  <c r="O32" i="176"/>
  <c r="L33" i="176"/>
  <c r="M33" i="176"/>
  <c r="N33" i="176"/>
  <c r="O33" i="176"/>
  <c r="L34" i="176"/>
  <c r="M34" i="176"/>
  <c r="N34" i="176"/>
  <c r="O34" i="176"/>
  <c r="L35" i="176"/>
  <c r="M35" i="176"/>
  <c r="N35" i="176"/>
  <c r="O35" i="176"/>
  <c r="L36" i="176"/>
  <c r="M36" i="176"/>
  <c r="N36" i="176"/>
  <c r="O36" i="176"/>
  <c r="L37" i="176"/>
  <c r="M37" i="176"/>
  <c r="N37" i="176"/>
  <c r="O37" i="176"/>
  <c r="L38" i="176"/>
  <c r="M38" i="176"/>
  <c r="N38" i="176"/>
  <c r="O38" i="176"/>
  <c r="L39" i="176"/>
  <c r="M39" i="176"/>
  <c r="N39" i="176"/>
  <c r="O39" i="176"/>
  <c r="M30" i="176"/>
  <c r="N30" i="176"/>
  <c r="O30" i="176"/>
  <c r="L30" i="176"/>
  <c r="M29" i="176"/>
  <c r="N29" i="176"/>
  <c r="O29" i="176"/>
  <c r="L29" i="176"/>
  <c r="K31" i="176"/>
  <c r="K32" i="176"/>
  <c r="K33" i="176"/>
  <c r="K34" i="176"/>
  <c r="K35" i="176"/>
  <c r="K36" i="176"/>
  <c r="K37" i="176"/>
  <c r="K38" i="176"/>
  <c r="K39" i="176"/>
  <c r="K30" i="176"/>
  <c r="A28" i="176"/>
  <c r="J28" i="176"/>
  <c r="G22" i="176" l="1"/>
  <c r="G23" i="176"/>
  <c r="G24" i="176"/>
  <c r="G25" i="176"/>
  <c r="G26" i="176"/>
  <c r="P26" i="176"/>
  <c r="O26" i="176"/>
  <c r="N26" i="176"/>
  <c r="M26" i="176"/>
  <c r="L26" i="176"/>
  <c r="P25" i="176"/>
  <c r="O25" i="176"/>
  <c r="N25" i="176"/>
  <c r="M25" i="176"/>
  <c r="L25" i="176"/>
  <c r="P24" i="176"/>
  <c r="O24" i="176"/>
  <c r="N24" i="176"/>
  <c r="M24" i="176"/>
  <c r="L24" i="176"/>
  <c r="P23" i="176"/>
  <c r="O23" i="176"/>
  <c r="N23" i="176"/>
  <c r="M23" i="176"/>
  <c r="L23" i="176"/>
  <c r="P22" i="176"/>
  <c r="O22" i="176"/>
  <c r="N22" i="176"/>
  <c r="M22" i="176"/>
  <c r="L22" i="176"/>
  <c r="P21" i="176"/>
  <c r="O21" i="176"/>
  <c r="N21" i="176"/>
  <c r="M21" i="176"/>
  <c r="L21" i="176"/>
  <c r="G21" i="176"/>
  <c r="P20" i="176"/>
  <c r="O20" i="176"/>
  <c r="N20" i="176"/>
  <c r="M20" i="176"/>
  <c r="L20" i="176"/>
  <c r="G20" i="176"/>
  <c r="P19" i="176"/>
  <c r="O19" i="176"/>
  <c r="N19" i="176"/>
  <c r="M19" i="176"/>
  <c r="L19" i="176"/>
  <c r="G19" i="176"/>
  <c r="P18" i="176"/>
  <c r="O18" i="176"/>
  <c r="N18" i="176"/>
  <c r="M18" i="176"/>
  <c r="L18" i="176"/>
  <c r="G18" i="176"/>
  <c r="P17" i="176"/>
  <c r="O17" i="176"/>
  <c r="N17" i="176"/>
  <c r="M17" i="176"/>
  <c r="L17" i="176"/>
  <c r="G17" i="176"/>
  <c r="N16" i="176"/>
  <c r="O16" i="176"/>
  <c r="P16" i="176"/>
  <c r="L16" i="176"/>
  <c r="Q24" i="176" l="1"/>
  <c r="Q17" i="176"/>
  <c r="Q21" i="176"/>
  <c r="Q18" i="176"/>
  <c r="Q20" i="176"/>
  <c r="Q19" i="176"/>
  <c r="Q23" i="176"/>
  <c r="Q25" i="176"/>
  <c r="Q22" i="176"/>
  <c r="Q26" i="176"/>
  <c r="Q16" i="176"/>
  <c r="M9" i="124" l="1"/>
  <c r="N9" i="124"/>
  <c r="O9" i="124"/>
  <c r="P9" i="124"/>
  <c r="M10" i="124"/>
  <c r="N10" i="124"/>
  <c r="O10" i="124"/>
  <c r="P10" i="124"/>
  <c r="M11" i="124"/>
  <c r="N11" i="124"/>
  <c r="O11" i="124"/>
  <c r="P11" i="124"/>
  <c r="M12" i="124"/>
  <c r="N12" i="124"/>
  <c r="O12" i="124"/>
  <c r="P12" i="124"/>
  <c r="M13" i="124"/>
  <c r="N13" i="124"/>
  <c r="O13" i="124"/>
  <c r="P13" i="124"/>
  <c r="M14" i="124"/>
  <c r="N14" i="124"/>
  <c r="O14" i="124"/>
  <c r="P14" i="124"/>
  <c r="M15" i="124"/>
  <c r="N15" i="124"/>
  <c r="O15" i="124"/>
  <c r="P15" i="124"/>
  <c r="M16" i="124"/>
  <c r="N16" i="124"/>
  <c r="O16" i="124"/>
  <c r="P16" i="124"/>
  <c r="M17" i="124"/>
  <c r="N17" i="124"/>
  <c r="O17" i="124"/>
  <c r="P17" i="124"/>
  <c r="M18" i="124"/>
  <c r="N18" i="124"/>
  <c r="O18" i="124"/>
  <c r="P18" i="124"/>
  <c r="M19" i="124"/>
  <c r="N19" i="124"/>
  <c r="O19" i="124"/>
  <c r="P19" i="124"/>
  <c r="G9" i="124"/>
  <c r="U9" i="169" s="1"/>
  <c r="H9" i="124"/>
  <c r="V9" i="169" s="1"/>
  <c r="I9" i="124"/>
  <c r="W9" i="169" s="1"/>
  <c r="J9" i="124"/>
  <c r="X9" i="169" s="1"/>
  <c r="G10" i="124"/>
  <c r="U10" i="169" s="1"/>
  <c r="H10" i="124"/>
  <c r="V10" i="169" s="1"/>
  <c r="I10" i="124"/>
  <c r="W10" i="169" s="1"/>
  <c r="J10" i="124"/>
  <c r="X10" i="169" s="1"/>
  <c r="G11" i="124"/>
  <c r="U11" i="169" s="1"/>
  <c r="H11" i="124"/>
  <c r="V11" i="169" s="1"/>
  <c r="I11" i="124"/>
  <c r="W11" i="169" s="1"/>
  <c r="J11" i="124"/>
  <c r="X11" i="169" s="1"/>
  <c r="G12" i="124"/>
  <c r="U12" i="169" s="1"/>
  <c r="H12" i="124"/>
  <c r="V12" i="169" s="1"/>
  <c r="I12" i="124"/>
  <c r="W12" i="169" s="1"/>
  <c r="J12" i="124"/>
  <c r="X12" i="169" s="1"/>
  <c r="G13" i="124"/>
  <c r="U13" i="169" s="1"/>
  <c r="H13" i="124"/>
  <c r="V13" i="169" s="1"/>
  <c r="I13" i="124"/>
  <c r="W13" i="169" s="1"/>
  <c r="J13" i="124"/>
  <c r="X13" i="169" s="1"/>
  <c r="G14" i="124"/>
  <c r="U14" i="169" s="1"/>
  <c r="H14" i="124"/>
  <c r="V14" i="169" s="1"/>
  <c r="I14" i="124"/>
  <c r="W14" i="169" s="1"/>
  <c r="J14" i="124"/>
  <c r="X14" i="169" s="1"/>
  <c r="G15" i="124"/>
  <c r="U15" i="169" s="1"/>
  <c r="H15" i="124"/>
  <c r="V15" i="169" s="1"/>
  <c r="I15" i="124"/>
  <c r="W15" i="169" s="1"/>
  <c r="J15" i="124"/>
  <c r="X15" i="169" s="1"/>
  <c r="G16" i="124"/>
  <c r="U16" i="169" s="1"/>
  <c r="H16" i="124"/>
  <c r="V16" i="169" s="1"/>
  <c r="I16" i="124"/>
  <c r="W16" i="169" s="1"/>
  <c r="J16" i="124"/>
  <c r="X16" i="169" s="1"/>
  <c r="G17" i="124"/>
  <c r="U17" i="169" s="1"/>
  <c r="H17" i="124"/>
  <c r="V17" i="169" s="1"/>
  <c r="I17" i="124"/>
  <c r="W17" i="169" s="1"/>
  <c r="J17" i="124"/>
  <c r="X17" i="169" s="1"/>
  <c r="G18" i="124"/>
  <c r="U18" i="169" s="1"/>
  <c r="H18" i="124"/>
  <c r="V18" i="169" s="1"/>
  <c r="I18" i="124"/>
  <c r="W18" i="169" s="1"/>
  <c r="J18" i="124"/>
  <c r="X18" i="169" s="1"/>
  <c r="G19" i="124"/>
  <c r="U19" i="169" s="1"/>
  <c r="H19" i="124"/>
  <c r="V19" i="169" s="1"/>
  <c r="I19" i="124"/>
  <c r="W19" i="169" s="1"/>
  <c r="J19" i="124"/>
  <c r="X19" i="169" s="1"/>
  <c r="H20" i="124"/>
  <c r="U22" i="169"/>
  <c r="W22" i="169"/>
  <c r="X22" i="169"/>
  <c r="U23" i="169"/>
  <c r="W23" i="169"/>
  <c r="X23" i="169"/>
  <c r="V24" i="169"/>
  <c r="W24" i="169"/>
  <c r="X24" i="169"/>
  <c r="U25" i="169"/>
  <c r="W25" i="169"/>
  <c r="X25" i="169"/>
  <c r="U26" i="169"/>
  <c r="V26" i="169"/>
  <c r="W26" i="169"/>
  <c r="X26" i="169"/>
  <c r="U27" i="169"/>
  <c r="W27" i="169"/>
  <c r="X27" i="169"/>
  <c r="U28" i="169"/>
  <c r="V28" i="169"/>
  <c r="W28" i="169"/>
  <c r="X28" i="169"/>
  <c r="U29" i="169"/>
  <c r="W29" i="169"/>
  <c r="X29" i="169"/>
  <c r="U30" i="169"/>
  <c r="W30" i="169"/>
  <c r="X30" i="169"/>
  <c r="I8" i="124"/>
  <c r="W8" i="169" s="1"/>
  <c r="P8" i="124"/>
  <c r="J8" i="124"/>
  <c r="X8" i="169" s="1"/>
  <c r="O8" i="124"/>
  <c r="Q7" i="124"/>
  <c r="P7" i="124"/>
  <c r="O7" i="124"/>
  <c r="N7" i="124"/>
  <c r="M7" i="124"/>
  <c r="N8" i="124"/>
  <c r="H8" i="124"/>
  <c r="V8" i="169" s="1"/>
  <c r="M8" i="124"/>
  <c r="G8" i="124"/>
  <c r="U8" i="169" s="1"/>
  <c r="B9" i="124"/>
  <c r="C9" i="124"/>
  <c r="D9" i="124"/>
  <c r="E9" i="124"/>
  <c r="B10" i="124"/>
  <c r="C10" i="124"/>
  <c r="D10" i="124"/>
  <c r="E10" i="124"/>
  <c r="B11" i="124"/>
  <c r="C11" i="124"/>
  <c r="D11" i="124"/>
  <c r="E11" i="124"/>
  <c r="B12" i="124"/>
  <c r="C12" i="124"/>
  <c r="D12" i="124"/>
  <c r="E12" i="124"/>
  <c r="B13" i="124"/>
  <c r="C13" i="124"/>
  <c r="D13" i="124"/>
  <c r="E13" i="124"/>
  <c r="B14" i="124"/>
  <c r="C14" i="124"/>
  <c r="D14" i="124"/>
  <c r="E14" i="124"/>
  <c r="B15" i="124"/>
  <c r="C15" i="124"/>
  <c r="D15" i="124"/>
  <c r="E15" i="124"/>
  <c r="B16" i="124"/>
  <c r="C16" i="124"/>
  <c r="D16" i="124"/>
  <c r="E16" i="124"/>
  <c r="B17" i="124"/>
  <c r="C17" i="124"/>
  <c r="D17" i="124"/>
  <c r="E17" i="124"/>
  <c r="B18" i="124"/>
  <c r="C18" i="124"/>
  <c r="D18" i="124"/>
  <c r="E18" i="124"/>
  <c r="B19" i="124"/>
  <c r="C19" i="124"/>
  <c r="D19" i="124"/>
  <c r="E19" i="124"/>
  <c r="E8" i="124"/>
  <c r="D8" i="124"/>
  <c r="C8" i="124"/>
  <c r="B8" i="124"/>
  <c r="V25" i="169" l="1"/>
  <c r="V27" i="169"/>
  <c r="V22" i="169"/>
  <c r="V30" i="169"/>
  <c r="V29" i="169"/>
  <c r="V23" i="169"/>
  <c r="U24" i="169"/>
  <c r="L8" i="124"/>
  <c r="F8" i="124"/>
  <c r="I8" i="174"/>
  <c r="D26" i="174"/>
  <c r="D37" i="174" s="1"/>
  <c r="C26" i="174"/>
  <c r="C37" i="174" s="1"/>
  <c r="D25" i="174"/>
  <c r="C25" i="174"/>
  <c r="D24" i="174"/>
  <c r="C24" i="174"/>
  <c r="D23" i="174"/>
  <c r="C23" i="174"/>
  <c r="D22" i="174"/>
  <c r="C22" i="174"/>
  <c r="D21" i="174"/>
  <c r="C21" i="174"/>
  <c r="D20" i="174"/>
  <c r="C20" i="174"/>
  <c r="F26" i="174"/>
  <c r="F37" i="174" s="1"/>
  <c r="E26" i="174"/>
  <c r="E37" i="174" s="1"/>
  <c r="F25" i="174"/>
  <c r="E25" i="174"/>
  <c r="F24" i="174"/>
  <c r="E24" i="174"/>
  <c r="F23" i="174"/>
  <c r="E23" i="174"/>
  <c r="F22" i="174"/>
  <c r="E22" i="174"/>
  <c r="F21" i="174"/>
  <c r="E21" i="174"/>
  <c r="F20" i="174"/>
  <c r="E20" i="174"/>
  <c r="M37" i="174" l="1"/>
  <c r="N36" i="174"/>
  <c r="M36" i="174"/>
  <c r="N35" i="174"/>
  <c r="M35" i="174"/>
  <c r="N34" i="174"/>
  <c r="M34" i="174"/>
  <c r="N33" i="174"/>
  <c r="M33" i="174"/>
  <c r="N32" i="174"/>
  <c r="M32" i="174"/>
  <c r="N31" i="174"/>
  <c r="M31" i="174"/>
  <c r="N30" i="174"/>
  <c r="M30" i="174"/>
  <c r="N29" i="174"/>
  <c r="M29" i="174"/>
  <c r="N28" i="174"/>
  <c r="M28" i="174"/>
  <c r="N27" i="174"/>
  <c r="H26" i="174"/>
  <c r="G26" i="174"/>
  <c r="D33" i="202" s="1"/>
  <c r="H33" i="202" s="1"/>
  <c r="B35" i="202" s="1"/>
  <c r="B26" i="174"/>
  <c r="B37" i="174" s="1"/>
  <c r="N37" i="174" s="1"/>
  <c r="A26" i="174"/>
  <c r="M25" i="174"/>
  <c r="H25" i="174"/>
  <c r="G25" i="174"/>
  <c r="B25" i="174"/>
  <c r="A25" i="174"/>
  <c r="N24" i="174"/>
  <c r="M24" i="174"/>
  <c r="H24" i="174"/>
  <c r="G24" i="174"/>
  <c r="B24" i="174"/>
  <c r="A24" i="174"/>
  <c r="N23" i="174"/>
  <c r="M23" i="174"/>
  <c r="H23" i="174"/>
  <c r="G23" i="174"/>
  <c r="B23" i="174"/>
  <c r="A23" i="174"/>
  <c r="N22" i="174"/>
  <c r="M22" i="174"/>
  <c r="H22" i="174"/>
  <c r="G22" i="174"/>
  <c r="B22" i="174"/>
  <c r="A22" i="174"/>
  <c r="N21" i="174"/>
  <c r="M21" i="174"/>
  <c r="H21" i="174"/>
  <c r="G21" i="174"/>
  <c r="B21" i="174"/>
  <c r="A21" i="174"/>
  <c r="N20" i="174"/>
  <c r="M20" i="174"/>
  <c r="H20" i="174"/>
  <c r="G20" i="174"/>
  <c r="B20" i="174"/>
  <c r="A20" i="174"/>
  <c r="N19" i="174"/>
  <c r="M19" i="174"/>
  <c r="J19" i="174"/>
  <c r="I19" i="174"/>
  <c r="A19" i="174"/>
  <c r="N18" i="174"/>
  <c r="M18" i="174"/>
  <c r="J18" i="174"/>
  <c r="I18" i="174"/>
  <c r="A18" i="174"/>
  <c r="N17" i="174"/>
  <c r="M17" i="174"/>
  <c r="J17" i="174"/>
  <c r="I17" i="174"/>
  <c r="A17" i="174"/>
  <c r="N16" i="174"/>
  <c r="M16" i="174"/>
  <c r="J16" i="174"/>
  <c r="I16" i="174"/>
  <c r="A16" i="174"/>
  <c r="N15" i="174"/>
  <c r="J15" i="174"/>
  <c r="I15" i="174"/>
  <c r="A15" i="174"/>
  <c r="J14" i="174"/>
  <c r="I14" i="174"/>
  <c r="A14" i="174"/>
  <c r="J13" i="174"/>
  <c r="I13" i="174"/>
  <c r="A13" i="174"/>
  <c r="J12" i="174"/>
  <c r="I12" i="174"/>
  <c r="A12" i="174"/>
  <c r="J11" i="174"/>
  <c r="I11" i="174"/>
  <c r="A11" i="174"/>
  <c r="J10" i="174"/>
  <c r="I10" i="174"/>
  <c r="A10" i="174"/>
  <c r="J9" i="174"/>
  <c r="I9" i="174"/>
  <c r="A9" i="174"/>
  <c r="A8" i="174"/>
  <c r="A7" i="174"/>
  <c r="H37" i="174" l="1"/>
  <c r="D34" i="202"/>
  <c r="H34" i="202" s="1"/>
  <c r="J26" i="174"/>
  <c r="J22" i="174"/>
  <c r="G37" i="174"/>
  <c r="J37" i="174" s="1"/>
  <c r="J20" i="174"/>
  <c r="J24" i="174"/>
  <c r="J21" i="174"/>
  <c r="J23" i="174"/>
  <c r="J25" i="174"/>
  <c r="N25" i="174" l="1"/>
  <c r="H18" i="173"/>
  <c r="H14" i="173"/>
  <c r="H10" i="173"/>
  <c r="H9" i="173"/>
  <c r="H11" i="173"/>
  <c r="H12" i="173"/>
  <c r="H13" i="173"/>
  <c r="H15" i="173"/>
  <c r="H16" i="173"/>
  <c r="H17" i="173"/>
  <c r="H19" i="173"/>
  <c r="H8" i="173" l="1"/>
  <c r="C20" i="173" l="1"/>
  <c r="H20" i="173" s="1"/>
  <c r="D20" i="173"/>
  <c r="C21" i="173"/>
  <c r="H21" i="173" s="1"/>
  <c r="D21" i="173"/>
  <c r="C22" i="173"/>
  <c r="H22" i="173" s="1"/>
  <c r="D22" i="173"/>
  <c r="C23" i="173"/>
  <c r="H23" i="173" s="1"/>
  <c r="D23" i="173"/>
  <c r="C24" i="173"/>
  <c r="H24" i="173" s="1"/>
  <c r="D24" i="173"/>
  <c r="C25" i="173"/>
  <c r="H25" i="173" s="1"/>
  <c r="D25" i="173"/>
  <c r="C26" i="173"/>
  <c r="D26" i="173"/>
  <c r="K37" i="173"/>
  <c r="L36" i="173"/>
  <c r="K36" i="173"/>
  <c r="L35" i="173"/>
  <c r="K35" i="173"/>
  <c r="L34" i="173"/>
  <c r="K34" i="173"/>
  <c r="L33" i="173"/>
  <c r="K33" i="173"/>
  <c r="L32" i="173"/>
  <c r="K32" i="173"/>
  <c r="L31" i="173"/>
  <c r="K31" i="173"/>
  <c r="L30" i="173"/>
  <c r="K30" i="173"/>
  <c r="L29" i="173"/>
  <c r="K29" i="173"/>
  <c r="L28" i="173"/>
  <c r="K28" i="173"/>
  <c r="L27" i="173"/>
  <c r="D37" i="173"/>
  <c r="B26" i="173"/>
  <c r="B37" i="173" s="1"/>
  <c r="L37" i="173" s="1"/>
  <c r="A26" i="173"/>
  <c r="K25" i="173"/>
  <c r="B25" i="173"/>
  <c r="A25" i="173"/>
  <c r="L24" i="173"/>
  <c r="K24" i="173"/>
  <c r="B24" i="173"/>
  <c r="F24" i="173" s="1"/>
  <c r="A24" i="173"/>
  <c r="L23" i="173"/>
  <c r="K23" i="173"/>
  <c r="B23" i="173"/>
  <c r="A23" i="173"/>
  <c r="L22" i="173"/>
  <c r="K22" i="173"/>
  <c r="B22" i="173"/>
  <c r="A22" i="173"/>
  <c r="L21" i="173"/>
  <c r="K21" i="173"/>
  <c r="B21" i="173"/>
  <c r="A21" i="173"/>
  <c r="L20" i="173"/>
  <c r="K20" i="173"/>
  <c r="B20" i="173"/>
  <c r="A20" i="173"/>
  <c r="L19" i="173"/>
  <c r="K19" i="173"/>
  <c r="G19" i="173"/>
  <c r="F19" i="173"/>
  <c r="E19" i="173"/>
  <c r="A19" i="173"/>
  <c r="L18" i="173"/>
  <c r="K18" i="173"/>
  <c r="G18" i="173"/>
  <c r="F18" i="173"/>
  <c r="E18" i="173"/>
  <c r="A18" i="173"/>
  <c r="L17" i="173"/>
  <c r="K17" i="173"/>
  <c r="G17" i="173"/>
  <c r="F17" i="173"/>
  <c r="E17" i="173"/>
  <c r="A17" i="173"/>
  <c r="L16" i="173"/>
  <c r="K16" i="173"/>
  <c r="G16" i="173"/>
  <c r="F16" i="173"/>
  <c r="E16" i="173"/>
  <c r="A16" i="173"/>
  <c r="L15" i="173"/>
  <c r="G15" i="173"/>
  <c r="F15" i="173"/>
  <c r="E15" i="173"/>
  <c r="A15" i="173"/>
  <c r="G14" i="173"/>
  <c r="F14" i="173"/>
  <c r="E14" i="173"/>
  <c r="A14" i="173"/>
  <c r="G13" i="173"/>
  <c r="F13" i="173"/>
  <c r="E13" i="173"/>
  <c r="A13" i="173"/>
  <c r="G12" i="173"/>
  <c r="F12" i="173"/>
  <c r="E12" i="173"/>
  <c r="A12" i="173"/>
  <c r="G11" i="173"/>
  <c r="F11" i="173"/>
  <c r="E11" i="173"/>
  <c r="A11" i="173"/>
  <c r="G10" i="173"/>
  <c r="F10" i="173"/>
  <c r="E10" i="173"/>
  <c r="A10" i="173"/>
  <c r="G9" i="173"/>
  <c r="F9" i="173"/>
  <c r="E9" i="173"/>
  <c r="A9" i="173"/>
  <c r="G8" i="173"/>
  <c r="F8" i="173"/>
  <c r="E8" i="173"/>
  <c r="A8" i="173"/>
  <c r="A7" i="173"/>
  <c r="K37" i="172"/>
  <c r="L36" i="172"/>
  <c r="K36" i="172"/>
  <c r="L35" i="172"/>
  <c r="K35" i="172"/>
  <c r="L34" i="172"/>
  <c r="K34" i="172"/>
  <c r="L33" i="172"/>
  <c r="K33" i="172"/>
  <c r="L32" i="172"/>
  <c r="K32" i="172"/>
  <c r="L31" i="172"/>
  <c r="K31" i="172"/>
  <c r="L30" i="172"/>
  <c r="K30" i="172"/>
  <c r="L29" i="172"/>
  <c r="K29" i="172"/>
  <c r="L28" i="172"/>
  <c r="K28" i="172"/>
  <c r="L27" i="172"/>
  <c r="D26" i="172"/>
  <c r="P26" i="124" s="1"/>
  <c r="C26" i="172"/>
  <c r="B26" i="172"/>
  <c r="A26" i="172"/>
  <c r="K25" i="172"/>
  <c r="D25" i="172"/>
  <c r="P25" i="124" s="1"/>
  <c r="C25" i="172"/>
  <c r="B25" i="172"/>
  <c r="E25" i="124" s="1"/>
  <c r="A25" i="172"/>
  <c r="L24" i="172"/>
  <c r="K24" i="172"/>
  <c r="D24" i="172"/>
  <c r="P24" i="124" s="1"/>
  <c r="C24" i="172"/>
  <c r="B24" i="172"/>
  <c r="A24" i="172"/>
  <c r="L23" i="172"/>
  <c r="K23" i="172"/>
  <c r="D23" i="172"/>
  <c r="C23" i="172"/>
  <c r="B23" i="172"/>
  <c r="E23" i="124" s="1"/>
  <c r="A23" i="172"/>
  <c r="L22" i="172"/>
  <c r="K22" i="172"/>
  <c r="D22" i="172"/>
  <c r="P22" i="124" s="1"/>
  <c r="C22" i="172"/>
  <c r="B22" i="172"/>
  <c r="A22" i="172"/>
  <c r="L21" i="172"/>
  <c r="K21" i="172"/>
  <c r="D21" i="172"/>
  <c r="P21" i="124" s="1"/>
  <c r="C21" i="172"/>
  <c r="B21" i="172"/>
  <c r="E21" i="124" s="1"/>
  <c r="A21" i="172"/>
  <c r="L20" i="172"/>
  <c r="K20" i="172"/>
  <c r="D20" i="172"/>
  <c r="P20" i="124" s="1"/>
  <c r="C20" i="172"/>
  <c r="B20" i="172"/>
  <c r="A20" i="172"/>
  <c r="L19" i="172"/>
  <c r="K19" i="172"/>
  <c r="H19" i="172"/>
  <c r="G19" i="172"/>
  <c r="F19" i="172"/>
  <c r="E19" i="172"/>
  <c r="A19" i="172"/>
  <c r="L18" i="172"/>
  <c r="K18" i="172"/>
  <c r="H18" i="172"/>
  <c r="G18" i="172"/>
  <c r="F18" i="172"/>
  <c r="E18" i="172"/>
  <c r="A18" i="172"/>
  <c r="L17" i="172"/>
  <c r="K17" i="172"/>
  <c r="H17" i="172"/>
  <c r="G17" i="172"/>
  <c r="F17" i="172"/>
  <c r="E17" i="172"/>
  <c r="A17" i="172"/>
  <c r="L16" i="172"/>
  <c r="K16" i="172"/>
  <c r="H16" i="172"/>
  <c r="G16" i="172"/>
  <c r="F16" i="172"/>
  <c r="E16" i="172"/>
  <c r="A16" i="172"/>
  <c r="L15" i="172"/>
  <c r="H15" i="172"/>
  <c r="G15" i="172"/>
  <c r="F15" i="172"/>
  <c r="E15" i="172"/>
  <c r="A15" i="172"/>
  <c r="H14" i="172"/>
  <c r="G14" i="172"/>
  <c r="F14" i="172"/>
  <c r="E14" i="172"/>
  <c r="A14" i="172"/>
  <c r="H13" i="172"/>
  <c r="G13" i="172"/>
  <c r="F13" i="172"/>
  <c r="E13" i="172"/>
  <c r="A13" i="172"/>
  <c r="H12" i="172"/>
  <c r="G12" i="172"/>
  <c r="F12" i="172"/>
  <c r="E12" i="172"/>
  <c r="A12" i="172"/>
  <c r="H11" i="172"/>
  <c r="G11" i="172"/>
  <c r="F11" i="172"/>
  <c r="E11" i="172"/>
  <c r="A11" i="172"/>
  <c r="H10" i="172"/>
  <c r="G10" i="172"/>
  <c r="F10" i="172"/>
  <c r="E10" i="172"/>
  <c r="A10" i="172"/>
  <c r="H9" i="172"/>
  <c r="G9" i="172"/>
  <c r="F9" i="172"/>
  <c r="E9" i="172"/>
  <c r="A9" i="172"/>
  <c r="H8" i="172"/>
  <c r="G8" i="172"/>
  <c r="F8" i="172"/>
  <c r="E8" i="172"/>
  <c r="A8" i="172"/>
  <c r="A7" i="172"/>
  <c r="K37" i="171"/>
  <c r="L36" i="171"/>
  <c r="K36" i="171"/>
  <c r="L35" i="171"/>
  <c r="K35" i="171"/>
  <c r="L34" i="171"/>
  <c r="K34" i="171"/>
  <c r="L33" i="171"/>
  <c r="K33" i="171"/>
  <c r="L32" i="171"/>
  <c r="K32" i="171"/>
  <c r="L31" i="171"/>
  <c r="K31" i="171"/>
  <c r="L30" i="171"/>
  <c r="K30" i="171"/>
  <c r="L29" i="171"/>
  <c r="K29" i="171"/>
  <c r="L28" i="171"/>
  <c r="K28" i="171"/>
  <c r="L27" i="171"/>
  <c r="D26" i="171"/>
  <c r="C26" i="171"/>
  <c r="B26" i="171"/>
  <c r="A26" i="171"/>
  <c r="K25" i="171"/>
  <c r="D25" i="171"/>
  <c r="O25" i="124" s="1"/>
  <c r="C25" i="171"/>
  <c r="B25" i="171"/>
  <c r="D25" i="124" s="1"/>
  <c r="A25" i="171"/>
  <c r="L24" i="171"/>
  <c r="K24" i="171"/>
  <c r="D24" i="171"/>
  <c r="O24" i="124" s="1"/>
  <c r="C24" i="171"/>
  <c r="B24" i="171"/>
  <c r="D24" i="124" s="1"/>
  <c r="A24" i="171"/>
  <c r="L23" i="171"/>
  <c r="K23" i="171"/>
  <c r="D23" i="171"/>
  <c r="O23" i="124" s="1"/>
  <c r="C23" i="171"/>
  <c r="B23" i="171"/>
  <c r="D23" i="124" s="1"/>
  <c r="A23" i="171"/>
  <c r="L22" i="171"/>
  <c r="K22" i="171"/>
  <c r="D22" i="171"/>
  <c r="O22" i="124" s="1"/>
  <c r="C22" i="171"/>
  <c r="B22" i="171"/>
  <c r="D22" i="124" s="1"/>
  <c r="A22" i="171"/>
  <c r="L21" i="171"/>
  <c r="K21" i="171"/>
  <c r="D21" i="171"/>
  <c r="O21" i="124" s="1"/>
  <c r="C21" i="171"/>
  <c r="B21" i="171"/>
  <c r="D21" i="124" s="1"/>
  <c r="A21" i="171"/>
  <c r="L20" i="171"/>
  <c r="K20" i="171"/>
  <c r="D20" i="171"/>
  <c r="O20" i="124" s="1"/>
  <c r="C20" i="171"/>
  <c r="B20" i="171"/>
  <c r="D20" i="124" s="1"/>
  <c r="A20" i="171"/>
  <c r="L19" i="171"/>
  <c r="K19" i="171"/>
  <c r="H19" i="171"/>
  <c r="G19" i="171"/>
  <c r="F19" i="171"/>
  <c r="E19" i="171"/>
  <c r="A19" i="171"/>
  <c r="L18" i="171"/>
  <c r="K18" i="171"/>
  <c r="H18" i="171"/>
  <c r="G18" i="171"/>
  <c r="F18" i="171"/>
  <c r="E18" i="171"/>
  <c r="A18" i="171"/>
  <c r="L17" i="171"/>
  <c r="K17" i="171"/>
  <c r="H17" i="171"/>
  <c r="G17" i="171"/>
  <c r="F17" i="171"/>
  <c r="E17" i="171"/>
  <c r="A17" i="171"/>
  <c r="L16" i="171"/>
  <c r="K16" i="171"/>
  <c r="H16" i="171"/>
  <c r="G16" i="171"/>
  <c r="F16" i="171"/>
  <c r="E16" i="171"/>
  <c r="A16" i="171"/>
  <c r="L15" i="171"/>
  <c r="H15" i="171"/>
  <c r="G15" i="171"/>
  <c r="F15" i="171"/>
  <c r="E15" i="171"/>
  <c r="A15" i="171"/>
  <c r="H14" i="171"/>
  <c r="G14" i="171"/>
  <c r="F14" i="171"/>
  <c r="E14" i="171"/>
  <c r="A14" i="171"/>
  <c r="H13" i="171"/>
  <c r="G13" i="171"/>
  <c r="F13" i="171"/>
  <c r="E13" i="171"/>
  <c r="A13" i="171"/>
  <c r="H12" i="171"/>
  <c r="G12" i="171"/>
  <c r="F12" i="171"/>
  <c r="E12" i="171"/>
  <c r="A12" i="171"/>
  <c r="H11" i="171"/>
  <c r="G11" i="171"/>
  <c r="F11" i="171"/>
  <c r="E11" i="171"/>
  <c r="A11" i="171"/>
  <c r="H10" i="171"/>
  <c r="G10" i="171"/>
  <c r="F10" i="171"/>
  <c r="E10" i="171"/>
  <c r="A10" i="171"/>
  <c r="H9" i="171"/>
  <c r="G9" i="171"/>
  <c r="F9" i="171"/>
  <c r="E9" i="171"/>
  <c r="A9" i="171"/>
  <c r="H8" i="171"/>
  <c r="G8" i="171"/>
  <c r="F8" i="171"/>
  <c r="E8" i="171"/>
  <c r="A8" i="171"/>
  <c r="A7" i="171"/>
  <c r="K37" i="170"/>
  <c r="L36" i="170"/>
  <c r="K36" i="170"/>
  <c r="L35" i="170"/>
  <c r="K35" i="170"/>
  <c r="L34" i="170"/>
  <c r="K34" i="170"/>
  <c r="L33" i="170"/>
  <c r="K33" i="170"/>
  <c r="L32" i="170"/>
  <c r="K32" i="170"/>
  <c r="L31" i="170"/>
  <c r="K31" i="170"/>
  <c r="L30" i="170"/>
  <c r="K30" i="170"/>
  <c r="L29" i="170"/>
  <c r="K29" i="170"/>
  <c r="L28" i="170"/>
  <c r="K28" i="170"/>
  <c r="L27" i="170"/>
  <c r="D26" i="170"/>
  <c r="C26" i="170"/>
  <c r="B26" i="170"/>
  <c r="A26" i="170"/>
  <c r="K25" i="170"/>
  <c r="D25" i="170"/>
  <c r="N25" i="124" s="1"/>
  <c r="C25" i="170"/>
  <c r="H25" i="124" s="1"/>
  <c r="B25" i="170"/>
  <c r="C25" i="124" s="1"/>
  <c r="A25" i="170"/>
  <c r="L24" i="170"/>
  <c r="K24" i="170"/>
  <c r="D24" i="170"/>
  <c r="N24" i="124" s="1"/>
  <c r="C24" i="170"/>
  <c r="H24" i="124" s="1"/>
  <c r="B24" i="170"/>
  <c r="C24" i="124" s="1"/>
  <c r="A24" i="170"/>
  <c r="L23" i="170"/>
  <c r="K23" i="170"/>
  <c r="D23" i="170"/>
  <c r="N23" i="124" s="1"/>
  <c r="C23" i="170"/>
  <c r="H23" i="124" s="1"/>
  <c r="B23" i="170"/>
  <c r="C23" i="124" s="1"/>
  <c r="A23" i="170"/>
  <c r="L22" i="170"/>
  <c r="K22" i="170"/>
  <c r="D22" i="170"/>
  <c r="N22" i="124" s="1"/>
  <c r="C22" i="170"/>
  <c r="H22" i="124" s="1"/>
  <c r="B22" i="170"/>
  <c r="C22" i="124" s="1"/>
  <c r="A22" i="170"/>
  <c r="L21" i="170"/>
  <c r="K21" i="170"/>
  <c r="D21" i="170"/>
  <c r="N21" i="124" s="1"/>
  <c r="C21" i="170"/>
  <c r="B21" i="170"/>
  <c r="C21" i="124" s="1"/>
  <c r="A21" i="170"/>
  <c r="L20" i="170"/>
  <c r="K20" i="170"/>
  <c r="H20" i="170"/>
  <c r="N20" i="124"/>
  <c r="A20" i="170"/>
  <c r="L19" i="170"/>
  <c r="K19" i="170"/>
  <c r="H19" i="170"/>
  <c r="G19" i="170"/>
  <c r="F19" i="170"/>
  <c r="E19" i="170"/>
  <c r="A19" i="170"/>
  <c r="L18" i="170"/>
  <c r="K18" i="170"/>
  <c r="H18" i="170"/>
  <c r="G18" i="170"/>
  <c r="F18" i="170"/>
  <c r="E18" i="170"/>
  <c r="A18" i="170"/>
  <c r="L17" i="170"/>
  <c r="K17" i="170"/>
  <c r="H17" i="170"/>
  <c r="G17" i="170"/>
  <c r="F17" i="170"/>
  <c r="E17" i="170"/>
  <c r="A17" i="170"/>
  <c r="L16" i="170"/>
  <c r="K16" i="170"/>
  <c r="H16" i="170"/>
  <c r="G16" i="170"/>
  <c r="F16" i="170"/>
  <c r="E16" i="170"/>
  <c r="A16" i="170"/>
  <c r="L15" i="170"/>
  <c r="H15" i="170"/>
  <c r="G15" i="170"/>
  <c r="F15" i="170"/>
  <c r="E15" i="170"/>
  <c r="A15" i="170"/>
  <c r="H14" i="170"/>
  <c r="G14" i="170"/>
  <c r="F14" i="170"/>
  <c r="E14" i="170"/>
  <c r="A14" i="170"/>
  <c r="H13" i="170"/>
  <c r="G13" i="170"/>
  <c r="F13" i="170"/>
  <c r="E13" i="170"/>
  <c r="A13" i="170"/>
  <c r="H12" i="170"/>
  <c r="G12" i="170"/>
  <c r="F12" i="170"/>
  <c r="E12" i="170"/>
  <c r="A12" i="170"/>
  <c r="H11" i="170"/>
  <c r="G11" i="170"/>
  <c r="F11" i="170"/>
  <c r="E11" i="170"/>
  <c r="A11" i="170"/>
  <c r="H10" i="170"/>
  <c r="G10" i="170"/>
  <c r="F10" i="170"/>
  <c r="E10" i="170"/>
  <c r="A10" i="170"/>
  <c r="H9" i="170"/>
  <c r="G9" i="170"/>
  <c r="F9" i="170"/>
  <c r="E9" i="170"/>
  <c r="A9" i="170"/>
  <c r="H8" i="170"/>
  <c r="G8" i="170"/>
  <c r="F8" i="170"/>
  <c r="E8" i="170"/>
  <c r="A8" i="170"/>
  <c r="A7" i="170"/>
  <c r="G9" i="166"/>
  <c r="G10" i="166"/>
  <c r="G11" i="166"/>
  <c r="G12" i="166"/>
  <c r="G13" i="166"/>
  <c r="G14" i="166"/>
  <c r="G15" i="166"/>
  <c r="G16" i="166"/>
  <c r="G17" i="166"/>
  <c r="G18" i="166"/>
  <c r="G19" i="166"/>
  <c r="G8" i="166"/>
  <c r="H9" i="166"/>
  <c r="H10" i="166"/>
  <c r="H11" i="166"/>
  <c r="H12" i="166"/>
  <c r="H13" i="166"/>
  <c r="H14" i="166"/>
  <c r="H15" i="166"/>
  <c r="H16" i="166"/>
  <c r="H17" i="166"/>
  <c r="H18" i="166"/>
  <c r="H19" i="166"/>
  <c r="H8" i="166"/>
  <c r="H9" i="169"/>
  <c r="H10" i="169"/>
  <c r="H11" i="169"/>
  <c r="H12" i="169"/>
  <c r="H13" i="169"/>
  <c r="H14" i="169"/>
  <c r="H15" i="169"/>
  <c r="H16" i="169"/>
  <c r="H17" i="169"/>
  <c r="H18" i="169"/>
  <c r="H19" i="169"/>
  <c r="E8" i="169"/>
  <c r="K37" i="169"/>
  <c r="G37" i="169"/>
  <c r="L36" i="169"/>
  <c r="K36" i="169"/>
  <c r="L35" i="169"/>
  <c r="K35" i="169"/>
  <c r="L34" i="169"/>
  <c r="K34" i="169"/>
  <c r="L33" i="169"/>
  <c r="K33" i="169"/>
  <c r="L32" i="169"/>
  <c r="K32" i="169"/>
  <c r="L31" i="169"/>
  <c r="K31" i="169"/>
  <c r="L30" i="169"/>
  <c r="K30" i="169"/>
  <c r="L29" i="169"/>
  <c r="K29" i="169"/>
  <c r="L28" i="169"/>
  <c r="K28" i="169"/>
  <c r="L27" i="169"/>
  <c r="D26" i="169"/>
  <c r="D37" i="169" s="1"/>
  <c r="C26" i="169"/>
  <c r="I26" i="174" s="1"/>
  <c r="B26" i="169"/>
  <c r="B37" i="169" s="1"/>
  <c r="L37" i="169" s="1"/>
  <c r="A26" i="169"/>
  <c r="K25" i="169"/>
  <c r="D25" i="169"/>
  <c r="C25" i="169"/>
  <c r="H25" i="169" s="1"/>
  <c r="B25" i="169"/>
  <c r="A25" i="169"/>
  <c r="L24" i="169"/>
  <c r="K24" i="169"/>
  <c r="D24" i="169"/>
  <c r="C24" i="169"/>
  <c r="H24" i="169" s="1"/>
  <c r="B24" i="169"/>
  <c r="A24" i="169"/>
  <c r="L23" i="169"/>
  <c r="K23" i="169"/>
  <c r="D23" i="169"/>
  <c r="C23" i="169"/>
  <c r="B23" i="169"/>
  <c r="A23" i="169"/>
  <c r="L22" i="169"/>
  <c r="K22" i="169"/>
  <c r="D22" i="169"/>
  <c r="C22" i="169"/>
  <c r="H22" i="169" s="1"/>
  <c r="B22" i="169"/>
  <c r="A22" i="169"/>
  <c r="L21" i="169"/>
  <c r="K21" i="169"/>
  <c r="D21" i="169"/>
  <c r="C21" i="169"/>
  <c r="H21" i="169" s="1"/>
  <c r="B21" i="169"/>
  <c r="A21" i="169"/>
  <c r="L20" i="169"/>
  <c r="K20" i="169"/>
  <c r="D20" i="169"/>
  <c r="C20" i="169"/>
  <c r="H20" i="169" s="1"/>
  <c r="B20" i="169"/>
  <c r="A20" i="169"/>
  <c r="L19" i="169"/>
  <c r="K19" i="169"/>
  <c r="F19" i="169"/>
  <c r="E19" i="169"/>
  <c r="A19" i="169"/>
  <c r="T19" i="169" s="1"/>
  <c r="L18" i="169"/>
  <c r="K18" i="169"/>
  <c r="F18" i="169"/>
  <c r="E18" i="169"/>
  <c r="A18" i="169"/>
  <c r="T18" i="169" s="1"/>
  <c r="L17" i="169"/>
  <c r="K17" i="169"/>
  <c r="F17" i="169"/>
  <c r="E17" i="169"/>
  <c r="A17" i="169"/>
  <c r="T17" i="169" s="1"/>
  <c r="L16" i="169"/>
  <c r="K16" i="169"/>
  <c r="F16" i="169"/>
  <c r="E16" i="169"/>
  <c r="A16" i="169"/>
  <c r="T16" i="169" s="1"/>
  <c r="L15" i="169"/>
  <c r="F15" i="169"/>
  <c r="E15" i="169"/>
  <c r="A15" i="169"/>
  <c r="T15" i="169" s="1"/>
  <c r="F14" i="169"/>
  <c r="E14" i="169"/>
  <c r="A14" i="169"/>
  <c r="T14" i="169" s="1"/>
  <c r="F13" i="169"/>
  <c r="E13" i="169"/>
  <c r="A13" i="169"/>
  <c r="T13" i="169" s="1"/>
  <c r="F12" i="169"/>
  <c r="E12" i="169"/>
  <c r="A12" i="169"/>
  <c r="T12" i="169" s="1"/>
  <c r="F11" i="169"/>
  <c r="E11" i="169"/>
  <c r="A11" i="169"/>
  <c r="T11" i="169" s="1"/>
  <c r="F10" i="169"/>
  <c r="E10" i="169"/>
  <c r="A10" i="169"/>
  <c r="T10" i="169" s="1"/>
  <c r="F9" i="169"/>
  <c r="E9" i="169"/>
  <c r="A9" i="169"/>
  <c r="T9" i="169" s="1"/>
  <c r="F8" i="169"/>
  <c r="A8" i="169"/>
  <c r="T8" i="169" s="1"/>
  <c r="A7" i="169"/>
  <c r="H21" i="124" l="1"/>
  <c r="H26" i="124"/>
  <c r="F21" i="173"/>
  <c r="C37" i="173"/>
  <c r="H26" i="173"/>
  <c r="F23" i="172"/>
  <c r="P23" i="124"/>
  <c r="E24" i="172"/>
  <c r="E24" i="124"/>
  <c r="H26" i="172"/>
  <c r="J26" i="124"/>
  <c r="H20" i="172"/>
  <c r="J20" i="124"/>
  <c r="F20" i="172"/>
  <c r="E20" i="124"/>
  <c r="F22" i="172"/>
  <c r="E22" i="124"/>
  <c r="H22" i="172"/>
  <c r="J22" i="124"/>
  <c r="H24" i="172"/>
  <c r="J24" i="124"/>
  <c r="D37" i="172"/>
  <c r="P37" i="124" s="1"/>
  <c r="H21" i="172"/>
  <c r="J21" i="124"/>
  <c r="H23" i="172"/>
  <c r="J23" i="124"/>
  <c r="H25" i="172"/>
  <c r="J25" i="124"/>
  <c r="B37" i="172"/>
  <c r="E26" i="124"/>
  <c r="H21" i="171"/>
  <c r="I21" i="124"/>
  <c r="H25" i="171"/>
  <c r="I25" i="124"/>
  <c r="H23" i="171"/>
  <c r="I23" i="124"/>
  <c r="B37" i="171"/>
  <c r="D26" i="124"/>
  <c r="H26" i="171"/>
  <c r="I26" i="124"/>
  <c r="H20" i="171"/>
  <c r="I20" i="124"/>
  <c r="H22" i="171"/>
  <c r="I22" i="124"/>
  <c r="H24" i="171"/>
  <c r="I24" i="124"/>
  <c r="D37" i="171"/>
  <c r="O37" i="124" s="1"/>
  <c r="O26" i="124"/>
  <c r="H22" i="170"/>
  <c r="E20" i="170"/>
  <c r="C20" i="124"/>
  <c r="B37" i="170"/>
  <c r="C26" i="124"/>
  <c r="D37" i="170"/>
  <c r="N37" i="124" s="1"/>
  <c r="N26" i="124"/>
  <c r="G20" i="170"/>
  <c r="G25" i="173"/>
  <c r="G21" i="173"/>
  <c r="E22" i="169"/>
  <c r="I22" i="174"/>
  <c r="G22" i="170"/>
  <c r="H26" i="169"/>
  <c r="G24" i="170"/>
  <c r="I20" i="174"/>
  <c r="I24" i="174"/>
  <c r="G26" i="170"/>
  <c r="I21" i="174"/>
  <c r="I23" i="174"/>
  <c r="I25" i="174"/>
  <c r="E37" i="169"/>
  <c r="H23" i="169"/>
  <c r="F20" i="169"/>
  <c r="F24" i="169"/>
  <c r="F24" i="170"/>
  <c r="F23" i="170"/>
  <c r="E23" i="173"/>
  <c r="G23" i="173"/>
  <c r="F20" i="173"/>
  <c r="F25" i="173"/>
  <c r="F22" i="173"/>
  <c r="F23" i="173"/>
  <c r="F26" i="173"/>
  <c r="F37" i="173" s="1"/>
  <c r="E21" i="173"/>
  <c r="E25" i="173"/>
  <c r="G26" i="173"/>
  <c r="E20" i="173"/>
  <c r="E22" i="173"/>
  <c r="E24" i="173"/>
  <c r="E26" i="173"/>
  <c r="E37" i="173" s="1"/>
  <c r="G20" i="173"/>
  <c r="G22" i="173"/>
  <c r="G24" i="173"/>
  <c r="E20" i="172"/>
  <c r="E26" i="172"/>
  <c r="E37" i="172" s="1"/>
  <c r="C37" i="172"/>
  <c r="J37" i="124" s="1"/>
  <c r="X31" i="169" s="1"/>
  <c r="E22" i="172"/>
  <c r="F25" i="172"/>
  <c r="F24" i="172"/>
  <c r="F21" i="172"/>
  <c r="G21" i="172"/>
  <c r="G25" i="172"/>
  <c r="G20" i="172"/>
  <c r="E21" i="172"/>
  <c r="G22" i="172"/>
  <c r="E23" i="172"/>
  <c r="G24" i="172"/>
  <c r="E25" i="172"/>
  <c r="G26" i="172"/>
  <c r="G23" i="172"/>
  <c r="F26" i="172"/>
  <c r="F37" i="172" s="1"/>
  <c r="H37" i="172"/>
  <c r="H24" i="170"/>
  <c r="F20" i="170"/>
  <c r="E24" i="170"/>
  <c r="F20" i="171"/>
  <c r="F22" i="171"/>
  <c r="F23" i="171"/>
  <c r="F24" i="171"/>
  <c r="F25" i="171"/>
  <c r="E21" i="171"/>
  <c r="F21" i="171"/>
  <c r="E23" i="171"/>
  <c r="E25" i="171"/>
  <c r="G20" i="171"/>
  <c r="G22" i="171"/>
  <c r="G26" i="171"/>
  <c r="E20" i="171"/>
  <c r="G21" i="171"/>
  <c r="E22" i="171"/>
  <c r="G23" i="171"/>
  <c r="E24" i="171"/>
  <c r="G25" i="171"/>
  <c r="E26" i="171"/>
  <c r="E37" i="171" s="1"/>
  <c r="C37" i="171"/>
  <c r="I37" i="124" s="1"/>
  <c r="W31" i="169" s="1"/>
  <c r="G24" i="171"/>
  <c r="F26" i="171"/>
  <c r="F37" i="171" s="1"/>
  <c r="E23" i="170"/>
  <c r="F21" i="170"/>
  <c r="F22" i="170"/>
  <c r="F25" i="170"/>
  <c r="E26" i="170"/>
  <c r="E37" i="170" s="1"/>
  <c r="E21" i="170"/>
  <c r="E22" i="170"/>
  <c r="E25" i="170"/>
  <c r="H26" i="170"/>
  <c r="C37" i="170"/>
  <c r="H37" i="124" s="1"/>
  <c r="V31" i="169" s="1"/>
  <c r="G21" i="170"/>
  <c r="G23" i="170"/>
  <c r="G25" i="170"/>
  <c r="H21" i="170"/>
  <c r="H23" i="170"/>
  <c r="H25" i="170"/>
  <c r="F26" i="170"/>
  <c r="F37" i="170" s="1"/>
  <c r="F23" i="169"/>
  <c r="E20" i="169"/>
  <c r="E21" i="169"/>
  <c r="E25" i="169"/>
  <c r="F21" i="169"/>
  <c r="F25" i="169"/>
  <c r="F22" i="169"/>
  <c r="E23" i="169"/>
  <c r="E24" i="169"/>
  <c r="F26" i="169"/>
  <c r="F37" i="169" s="1"/>
  <c r="C37" i="169"/>
  <c r="I37" i="174" s="1"/>
  <c r="L37" i="172" l="1"/>
  <c r="E37" i="124"/>
  <c r="L37" i="171"/>
  <c r="D37" i="124"/>
  <c r="L37" i="170"/>
  <c r="C37" i="124"/>
  <c r="G37" i="170"/>
  <c r="L25" i="170"/>
  <c r="L25" i="173"/>
  <c r="G37" i="173"/>
  <c r="H37" i="173"/>
  <c r="L25" i="172"/>
  <c r="G37" i="172"/>
  <c r="H37" i="170"/>
  <c r="L25" i="171"/>
  <c r="H37" i="171"/>
  <c r="G37" i="171"/>
  <c r="H37" i="169"/>
  <c r="L25" i="169"/>
  <c r="B26" i="166" l="1"/>
  <c r="B26" i="124" s="1"/>
  <c r="B24" i="166"/>
  <c r="B24" i="124" s="1"/>
  <c r="B22" i="166"/>
  <c r="B22" i="124" s="1"/>
  <c r="B21" i="166"/>
  <c r="B21" i="124" s="1"/>
  <c r="B20" i="166"/>
  <c r="B20" i="124" s="1"/>
  <c r="E8" i="166"/>
  <c r="L29" i="166"/>
  <c r="L27" i="166"/>
  <c r="L15" i="166"/>
  <c r="L18" i="166"/>
  <c r="L16" i="166"/>
  <c r="K17" i="166"/>
  <c r="K18" i="166"/>
  <c r="K19" i="166"/>
  <c r="K20" i="166"/>
  <c r="K21" i="166"/>
  <c r="K22" i="166"/>
  <c r="K23" i="166"/>
  <c r="K24" i="166"/>
  <c r="K25" i="166"/>
  <c r="K16" i="166"/>
  <c r="K29" i="166"/>
  <c r="K30" i="166"/>
  <c r="K31" i="166"/>
  <c r="K32" i="166"/>
  <c r="K33" i="166"/>
  <c r="K34" i="166"/>
  <c r="K35" i="166"/>
  <c r="K36" i="166"/>
  <c r="K37" i="166"/>
  <c r="K28" i="166"/>
  <c r="L30" i="166"/>
  <c r="L28" i="166"/>
  <c r="L17" i="166" l="1"/>
  <c r="L31" i="101" l="1"/>
  <c r="K9" i="101"/>
  <c r="K30" i="101"/>
  <c r="K29" i="101"/>
  <c r="K28" i="101"/>
  <c r="K27" i="101"/>
  <c r="K26" i="101"/>
  <c r="K25" i="101"/>
  <c r="K24" i="101"/>
  <c r="K23" i="101"/>
  <c r="K22" i="101"/>
  <c r="K21" i="101"/>
  <c r="K20" i="101"/>
  <c r="K19" i="101"/>
  <c r="K18" i="101"/>
  <c r="K17" i="101"/>
  <c r="K16" i="101"/>
  <c r="K15" i="101"/>
  <c r="K14" i="101"/>
  <c r="K13" i="101"/>
  <c r="K12" i="101"/>
  <c r="K11" i="101"/>
  <c r="K10" i="101"/>
  <c r="K8" i="101"/>
  <c r="K7" i="101"/>
  <c r="F8" i="101"/>
  <c r="F9" i="101"/>
  <c r="F10" i="101"/>
  <c r="F11" i="101"/>
  <c r="F12" i="101"/>
  <c r="F13" i="101"/>
  <c r="F14" i="101"/>
  <c r="F15" i="101"/>
  <c r="F16" i="101"/>
  <c r="F17" i="101"/>
  <c r="F18" i="101"/>
  <c r="F19" i="101"/>
  <c r="F20" i="101"/>
  <c r="F21" i="101"/>
  <c r="F22" i="101"/>
  <c r="F23" i="101"/>
  <c r="F24" i="101"/>
  <c r="F25" i="101"/>
  <c r="F26" i="101"/>
  <c r="F27" i="101"/>
  <c r="F28" i="101"/>
  <c r="F29" i="101"/>
  <c r="F30" i="101"/>
  <c r="F7" i="101"/>
  <c r="C31" i="101"/>
  <c r="D31" i="101"/>
  <c r="E31" i="101"/>
  <c r="G31" i="101"/>
  <c r="H31" i="101"/>
  <c r="I31" i="101"/>
  <c r="J31" i="101"/>
  <c r="C32" i="101"/>
  <c r="D32" i="101"/>
  <c r="E32" i="101"/>
  <c r="G32" i="101"/>
  <c r="H32" i="101"/>
  <c r="I32" i="101"/>
  <c r="J32" i="101"/>
  <c r="L32" i="101"/>
  <c r="C33" i="101"/>
  <c r="D33" i="101"/>
  <c r="E33" i="101"/>
  <c r="G33" i="101"/>
  <c r="H33" i="101"/>
  <c r="I33" i="101"/>
  <c r="J33" i="101"/>
  <c r="L33" i="101"/>
  <c r="B33" i="101"/>
  <c r="B32" i="101"/>
  <c r="B31" i="101"/>
  <c r="K31" i="101" l="1"/>
  <c r="F31" i="101"/>
  <c r="K32" i="101"/>
  <c r="F32" i="101"/>
  <c r="K33" i="101"/>
  <c r="F33" i="101"/>
  <c r="E21" i="64" l="1"/>
  <c r="G22" i="64"/>
  <c r="D22" i="64"/>
  <c r="C22" i="64"/>
  <c r="M18" i="64"/>
  <c r="G26" i="119"/>
  <c r="G25" i="119"/>
  <c r="G24" i="119"/>
  <c r="G23" i="119"/>
  <c r="G22" i="119"/>
  <c r="G21" i="119"/>
  <c r="G20" i="119"/>
  <c r="H26" i="119" l="1"/>
  <c r="N8" i="121" l="1"/>
  <c r="E38" i="168" l="1"/>
  <c r="E36" i="168"/>
  <c r="E37" i="168"/>
  <c r="E35" i="168"/>
  <c r="D39" i="168"/>
  <c r="D38" i="168"/>
  <c r="D36" i="168"/>
  <c r="D37" i="168"/>
  <c r="D35" i="168"/>
  <c r="C39" i="168"/>
  <c r="C38" i="168"/>
  <c r="C36" i="168"/>
  <c r="C37" i="168"/>
  <c r="C35" i="168"/>
  <c r="L17" i="168"/>
  <c r="L10" i="168"/>
  <c r="J17" i="168"/>
  <c r="G17" i="168"/>
  <c r="D17" i="168"/>
  <c r="J12" i="168"/>
  <c r="J11" i="168"/>
  <c r="J10" i="168"/>
  <c r="G12" i="168"/>
  <c r="G11" i="168"/>
  <c r="G10" i="168"/>
  <c r="D11" i="168"/>
  <c r="D12" i="168"/>
  <c r="D10" i="168"/>
  <c r="M21" i="168"/>
  <c r="E13" i="168"/>
  <c r="E26" i="168" s="1"/>
  <c r="F13" i="168"/>
  <c r="F27" i="168" s="1"/>
  <c r="H13" i="168"/>
  <c r="H25" i="168" s="1"/>
  <c r="I13" i="168"/>
  <c r="I26" i="168" s="1"/>
  <c r="K13" i="168"/>
  <c r="K27" i="168" s="1"/>
  <c r="C13" i="168"/>
  <c r="N21" i="168"/>
  <c r="L21" i="168"/>
  <c r="N17" i="168"/>
  <c r="L11" i="168"/>
  <c r="N11" i="168"/>
  <c r="L12" i="168"/>
  <c r="N12" i="168"/>
  <c r="N10" i="168"/>
  <c r="I35" i="168"/>
  <c r="E39" i="168"/>
  <c r="B39" i="168"/>
  <c r="B37" i="168"/>
  <c r="B36" i="168"/>
  <c r="B35" i="168"/>
  <c r="E34" i="168"/>
  <c r="J35" i="168" s="1"/>
  <c r="D34" i="168"/>
  <c r="C34" i="168"/>
  <c r="H35" i="168" s="1"/>
  <c r="K26" i="168" l="1"/>
  <c r="K25" i="168"/>
  <c r="E40" i="168"/>
  <c r="J36" i="168" s="1"/>
  <c r="M12" i="168"/>
  <c r="H26" i="168"/>
  <c r="D40" i="168"/>
  <c r="I36" i="168" s="1"/>
  <c r="F25" i="168"/>
  <c r="E27" i="168"/>
  <c r="E25" i="168"/>
  <c r="C40" i="168"/>
  <c r="H36" i="168" s="1"/>
  <c r="M11" i="168"/>
  <c r="C27" i="168"/>
  <c r="C26" i="168"/>
  <c r="C25" i="168"/>
  <c r="D13" i="168"/>
  <c r="D25" i="168" s="1"/>
  <c r="I27" i="168"/>
  <c r="H27" i="168"/>
  <c r="G13" i="168"/>
  <c r="J13" i="168"/>
  <c r="F26" i="168"/>
  <c r="I25" i="168"/>
  <c r="M10" i="168"/>
  <c r="M17" i="168"/>
  <c r="N13" i="168"/>
  <c r="L13" i="168"/>
  <c r="E9" i="166"/>
  <c r="F9" i="166"/>
  <c r="E10" i="166"/>
  <c r="F10" i="166"/>
  <c r="E11" i="166"/>
  <c r="F11" i="166"/>
  <c r="E12" i="166"/>
  <c r="F12" i="166"/>
  <c r="E13" i="166"/>
  <c r="F13" i="166"/>
  <c r="E14" i="166"/>
  <c r="F14" i="166"/>
  <c r="E15" i="166"/>
  <c r="F15" i="166"/>
  <c r="E16" i="166"/>
  <c r="F16" i="166"/>
  <c r="E17" i="166"/>
  <c r="F17" i="166"/>
  <c r="E18" i="166"/>
  <c r="F18" i="166"/>
  <c r="E19" i="166"/>
  <c r="F19" i="166"/>
  <c r="F8" i="166"/>
  <c r="D27" i="168" l="1"/>
  <c r="K36" i="168"/>
  <c r="D26" i="168"/>
  <c r="N27" i="168"/>
  <c r="N26" i="168"/>
  <c r="N25" i="168"/>
  <c r="J27" i="168"/>
  <c r="J26" i="168"/>
  <c r="J25" i="168"/>
  <c r="L25" i="168"/>
  <c r="L27" i="168"/>
  <c r="L26" i="168"/>
  <c r="M13" i="168"/>
  <c r="G25" i="168"/>
  <c r="G27" i="168"/>
  <c r="G26" i="168"/>
  <c r="D26" i="166"/>
  <c r="C26" i="166"/>
  <c r="G26" i="124" s="1"/>
  <c r="B37" i="166"/>
  <c r="A26" i="166"/>
  <c r="D25" i="166"/>
  <c r="M25" i="124" s="1"/>
  <c r="C25" i="166"/>
  <c r="G25" i="124" s="1"/>
  <c r="B25" i="166"/>
  <c r="A25" i="166"/>
  <c r="D24" i="166"/>
  <c r="M24" i="124" s="1"/>
  <c r="C24" i="166"/>
  <c r="G24" i="124" s="1"/>
  <c r="L35" i="166"/>
  <c r="A24" i="166"/>
  <c r="D23" i="166"/>
  <c r="M23" i="124" s="1"/>
  <c r="C23" i="166"/>
  <c r="G23" i="124" s="1"/>
  <c r="B23" i="166"/>
  <c r="A23" i="166"/>
  <c r="D22" i="166"/>
  <c r="M22" i="124" s="1"/>
  <c r="C22" i="166"/>
  <c r="G22" i="124" s="1"/>
  <c r="L33" i="166"/>
  <c r="A22" i="166"/>
  <c r="D21" i="166"/>
  <c r="M21" i="124" s="1"/>
  <c r="C21" i="166"/>
  <c r="G21" i="124" s="1"/>
  <c r="L32" i="166"/>
  <c r="A21" i="166"/>
  <c r="D20" i="166"/>
  <c r="M20" i="124" s="1"/>
  <c r="C20" i="166"/>
  <c r="G20" i="124" s="1"/>
  <c r="L31" i="166"/>
  <c r="A20" i="166"/>
  <c r="A19" i="166"/>
  <c r="A18" i="166"/>
  <c r="A17" i="166"/>
  <c r="A16" i="166"/>
  <c r="A15" i="166"/>
  <c r="A14" i="166"/>
  <c r="A13" i="166"/>
  <c r="A12" i="166"/>
  <c r="A11" i="166"/>
  <c r="A10" i="166"/>
  <c r="A9" i="166"/>
  <c r="A8" i="166"/>
  <c r="A7" i="166"/>
  <c r="R8" i="124"/>
  <c r="L19" i="124"/>
  <c r="F19" i="124"/>
  <c r="F23" i="124" s="1"/>
  <c r="F9" i="124"/>
  <c r="F10" i="124"/>
  <c r="F20" i="124" s="1"/>
  <c r="F11" i="124"/>
  <c r="F12" i="124"/>
  <c r="F13" i="124"/>
  <c r="F24" i="124" s="1"/>
  <c r="F14" i="124"/>
  <c r="F15" i="124"/>
  <c r="F16" i="124"/>
  <c r="F22" i="124" s="1"/>
  <c r="F17" i="124"/>
  <c r="F18" i="124"/>
  <c r="L36" i="166" l="1"/>
  <c r="B25" i="124"/>
  <c r="D37" i="166"/>
  <c r="M37" i="124" s="1"/>
  <c r="R37" i="124" s="1"/>
  <c r="M26" i="124"/>
  <c r="L34" i="166"/>
  <c r="B23" i="124"/>
  <c r="L37" i="166"/>
  <c r="B37" i="124"/>
  <c r="F37" i="124" s="1"/>
  <c r="F25" i="124"/>
  <c r="F21" i="124"/>
  <c r="F26" i="124"/>
  <c r="G20" i="166"/>
  <c r="H20" i="166"/>
  <c r="H22" i="166"/>
  <c r="G22" i="166"/>
  <c r="G24" i="166"/>
  <c r="H24" i="166"/>
  <c r="G25" i="166"/>
  <c r="H25" i="166"/>
  <c r="G21" i="166"/>
  <c r="H21" i="166"/>
  <c r="G23" i="166"/>
  <c r="H23" i="166"/>
  <c r="G26" i="166"/>
  <c r="H26" i="166"/>
  <c r="C37" i="166"/>
  <c r="G37" i="124" s="1"/>
  <c r="F20" i="166"/>
  <c r="F21" i="166"/>
  <c r="F22" i="166"/>
  <c r="F23" i="166"/>
  <c r="F24" i="166"/>
  <c r="F25" i="166"/>
  <c r="M27" i="168"/>
  <c r="M26" i="168"/>
  <c r="M25" i="168"/>
  <c r="E20" i="166"/>
  <c r="E21" i="166"/>
  <c r="E22" i="166"/>
  <c r="E23" i="166"/>
  <c r="E24" i="166"/>
  <c r="E25" i="166"/>
  <c r="E26" i="166"/>
  <c r="E37" i="166" s="1"/>
  <c r="F26" i="166"/>
  <c r="F37" i="166" s="1"/>
  <c r="D4" i="123"/>
  <c r="B46" i="90"/>
  <c r="D37" i="90"/>
  <c r="D27" i="90"/>
  <c r="D28" i="90"/>
  <c r="D29" i="90"/>
  <c r="D30" i="90"/>
  <c r="D31" i="90"/>
  <c r="D32" i="90"/>
  <c r="D33" i="90"/>
  <c r="D34" i="90"/>
  <c r="D35" i="90"/>
  <c r="D36" i="90"/>
  <c r="D26" i="90"/>
  <c r="C30" i="90"/>
  <c r="C26" i="90"/>
  <c r="D25" i="90"/>
  <c r="C25" i="90"/>
  <c r="C37" i="90"/>
  <c r="L37" i="124" l="1"/>
  <c r="U31" i="169"/>
  <c r="G37" i="166"/>
  <c r="H37" i="166"/>
  <c r="L24" i="166"/>
  <c r="L25" i="166"/>
  <c r="L21" i="166"/>
  <c r="L23" i="166"/>
  <c r="L19" i="166"/>
  <c r="L20" i="166"/>
  <c r="L22" i="166"/>
  <c r="B23" i="64"/>
  <c r="B24" i="64"/>
  <c r="B25" i="64"/>
  <c r="B26" i="64"/>
  <c r="B27" i="64"/>
  <c r="B28" i="64"/>
  <c r="B29" i="64"/>
  <c r="B30" i="64"/>
  <c r="B31" i="64"/>
  <c r="B22" i="64"/>
  <c r="C44" i="114" l="1"/>
  <c r="K29" i="114" l="1"/>
  <c r="K25" i="114"/>
  <c r="K21" i="114"/>
  <c r="K17" i="114"/>
  <c r="K28" i="114"/>
  <c r="K24" i="114"/>
  <c r="K16" i="114"/>
  <c r="K27" i="114"/>
  <c r="K23" i="114"/>
  <c r="K26" i="114"/>
  <c r="K22" i="114"/>
  <c r="K18" i="114"/>
  <c r="C27" i="90"/>
  <c r="C28" i="90"/>
  <c r="C29" i="90"/>
  <c r="C31" i="90"/>
  <c r="C32" i="90"/>
  <c r="C33" i="90"/>
  <c r="C34" i="90"/>
  <c r="C35" i="90"/>
  <c r="C36" i="90"/>
  <c r="H16" i="65" l="1"/>
  <c r="M10" i="64"/>
  <c r="M17" i="64"/>
  <c r="P23" i="145" l="1"/>
  <c r="O23" i="145"/>
  <c r="N23" i="145"/>
  <c r="F23" i="145"/>
  <c r="E23" i="145"/>
  <c r="D23" i="145"/>
  <c r="P22" i="145"/>
  <c r="O22" i="145"/>
  <c r="N22" i="145"/>
  <c r="F22" i="145"/>
  <c r="E22" i="145"/>
  <c r="D22" i="145"/>
  <c r="P21" i="145"/>
  <c r="O21" i="145"/>
  <c r="N21" i="145"/>
  <c r="F21" i="145"/>
  <c r="E21" i="145"/>
  <c r="D21" i="145"/>
  <c r="P20" i="145"/>
  <c r="O20" i="145"/>
  <c r="N20" i="145"/>
  <c r="F20" i="145"/>
  <c r="E20" i="145"/>
  <c r="D20" i="145"/>
  <c r="P19" i="145"/>
  <c r="O19" i="145"/>
  <c r="N19" i="145"/>
  <c r="F19" i="145"/>
  <c r="E19" i="145"/>
  <c r="D19" i="145"/>
  <c r="P18" i="145"/>
  <c r="O18" i="145"/>
  <c r="N18" i="145"/>
  <c r="F18" i="145"/>
  <c r="E18" i="145"/>
  <c r="D18" i="145"/>
  <c r="P17" i="145"/>
  <c r="O17" i="145"/>
  <c r="N17" i="145"/>
  <c r="F17" i="145"/>
  <c r="E17" i="145"/>
  <c r="D17" i="145"/>
  <c r="S14" i="145"/>
  <c r="R14" i="145"/>
  <c r="Q14" i="145"/>
  <c r="O14" i="145"/>
  <c r="N14" i="145"/>
  <c r="L14" i="145"/>
  <c r="K14" i="145"/>
  <c r="J14" i="145"/>
  <c r="I14" i="145"/>
  <c r="H14" i="145"/>
  <c r="F14" i="145"/>
  <c r="E14" i="145"/>
  <c r="C14" i="145"/>
  <c r="B14" i="145"/>
  <c r="A7" i="145"/>
  <c r="A8" i="146" s="1"/>
  <c r="J32" i="80"/>
  <c r="I32" i="80"/>
  <c r="H32" i="80"/>
  <c r="G32" i="80"/>
  <c r="F32" i="80"/>
  <c r="E32" i="80"/>
  <c r="D32" i="80"/>
  <c r="J31" i="80"/>
  <c r="I31" i="80"/>
  <c r="H31" i="80"/>
  <c r="G31" i="80"/>
  <c r="F31" i="80"/>
  <c r="E31" i="80"/>
  <c r="D31" i="80"/>
  <c r="J30" i="80"/>
  <c r="I30" i="80"/>
  <c r="H30" i="80"/>
  <c r="G30" i="80"/>
  <c r="F30" i="80"/>
  <c r="K30" i="80" s="1"/>
  <c r="E30" i="80"/>
  <c r="D30" i="80"/>
  <c r="J29" i="80"/>
  <c r="I29" i="80"/>
  <c r="H29" i="80"/>
  <c r="G29" i="80"/>
  <c r="F29" i="80"/>
  <c r="E29" i="80"/>
  <c r="D29" i="80"/>
  <c r="J28" i="80"/>
  <c r="I28" i="80"/>
  <c r="H28" i="80"/>
  <c r="G28" i="80"/>
  <c r="F28" i="80"/>
  <c r="K28" i="80" s="1"/>
  <c r="E28" i="80"/>
  <c r="D28" i="80"/>
  <c r="J27" i="80"/>
  <c r="I27" i="80"/>
  <c r="H27" i="80"/>
  <c r="G27" i="80"/>
  <c r="F27" i="80"/>
  <c r="E27" i="80"/>
  <c r="D27" i="80"/>
  <c r="J26" i="80"/>
  <c r="I26" i="80"/>
  <c r="H26" i="80"/>
  <c r="G26" i="80"/>
  <c r="F26" i="80"/>
  <c r="K26" i="80" s="1"/>
  <c r="E26" i="80"/>
  <c r="D26" i="80"/>
  <c r="J25" i="80"/>
  <c r="I25" i="80"/>
  <c r="H25" i="80"/>
  <c r="G25" i="80"/>
  <c r="F25" i="80"/>
  <c r="E25" i="80"/>
  <c r="D25" i="80"/>
  <c r="J24" i="80"/>
  <c r="I24" i="80"/>
  <c r="H24" i="80"/>
  <c r="G24" i="80"/>
  <c r="F24" i="80"/>
  <c r="E24" i="80"/>
  <c r="D24" i="80"/>
  <c r="J23" i="80"/>
  <c r="I23" i="80"/>
  <c r="H23" i="80"/>
  <c r="G23" i="80"/>
  <c r="F23" i="80"/>
  <c r="E23" i="80"/>
  <c r="D23" i="80"/>
  <c r="P16" i="80"/>
  <c r="O16" i="80"/>
  <c r="P4" i="80"/>
  <c r="H14" i="82"/>
  <c r="C14" i="82"/>
  <c r="B14" i="82"/>
  <c r="P13" i="82"/>
  <c r="P12" i="82"/>
  <c r="P11" i="82"/>
  <c r="U7" i="82"/>
  <c r="T7" i="82"/>
  <c r="A7" i="82"/>
  <c r="A5" i="80" s="1"/>
  <c r="L17" i="146"/>
  <c r="B17" i="146"/>
  <c r="J15" i="146"/>
  <c r="H15" i="146"/>
  <c r="E15" i="146"/>
  <c r="B15" i="146"/>
  <c r="L14" i="146" s="1"/>
  <c r="A15" i="146"/>
  <c r="A14" i="82" s="1"/>
  <c r="O14" i="146"/>
  <c r="M14" i="146"/>
  <c r="G14" i="146"/>
  <c r="D14" i="146"/>
  <c r="O13" i="146"/>
  <c r="M13" i="146"/>
  <c r="G13" i="146"/>
  <c r="D13" i="146"/>
  <c r="O12" i="146"/>
  <c r="M12" i="146"/>
  <c r="G12" i="146"/>
  <c r="D12" i="146"/>
  <c r="O11" i="146"/>
  <c r="M11" i="146"/>
  <c r="G11" i="146"/>
  <c r="D11" i="146"/>
  <c r="O10" i="146"/>
  <c r="M10" i="146"/>
  <c r="G10" i="146"/>
  <c r="D10" i="146"/>
  <c r="O9" i="146"/>
  <c r="G9" i="146"/>
  <c r="D9" i="146"/>
  <c r="D8" i="146"/>
  <c r="G8" i="146" s="1"/>
  <c r="J6" i="146"/>
  <c r="H6" i="146"/>
  <c r="A13" i="82"/>
  <c r="A8" i="82"/>
  <c r="C50" i="151"/>
  <c r="B50" i="151"/>
  <c r="C49" i="151"/>
  <c r="B49" i="151"/>
  <c r="C48" i="151"/>
  <c r="B48" i="151"/>
  <c r="C47" i="151"/>
  <c r="B47" i="151"/>
  <c r="C46" i="151"/>
  <c r="B46" i="151"/>
  <c r="C45" i="151"/>
  <c r="B45" i="151"/>
  <c r="C44" i="151"/>
  <c r="B44" i="151"/>
  <c r="C43" i="151"/>
  <c r="B43" i="151"/>
  <c r="C12" i="151"/>
  <c r="C11" i="151"/>
  <c r="O9" i="150"/>
  <c r="N9" i="150"/>
  <c r="M9" i="150"/>
  <c r="L9" i="150"/>
  <c r="K9" i="150"/>
  <c r="J9" i="150"/>
  <c r="I9" i="150"/>
  <c r="H9" i="150"/>
  <c r="G9" i="150"/>
  <c r="F9" i="150"/>
  <c r="E9" i="150"/>
  <c r="D9" i="150"/>
  <c r="C9" i="150"/>
  <c r="B9" i="150"/>
  <c r="O8" i="150"/>
  <c r="N8" i="150"/>
  <c r="M8" i="150"/>
  <c r="L8" i="150"/>
  <c r="K8" i="150"/>
  <c r="J8" i="150"/>
  <c r="I8" i="150"/>
  <c r="H8" i="150"/>
  <c r="G8" i="150"/>
  <c r="F8" i="150"/>
  <c r="E8" i="150"/>
  <c r="D8" i="150"/>
  <c r="C8" i="150"/>
  <c r="B8" i="150"/>
  <c r="O7" i="150"/>
  <c r="N7" i="150"/>
  <c r="M7" i="150"/>
  <c r="L7" i="150"/>
  <c r="K7" i="150"/>
  <c r="J7" i="150"/>
  <c r="I7" i="150"/>
  <c r="H7" i="150"/>
  <c r="G7" i="150"/>
  <c r="F7" i="150"/>
  <c r="E7" i="150"/>
  <c r="D7" i="150"/>
  <c r="C7" i="150"/>
  <c r="B7" i="150"/>
  <c r="O6" i="150"/>
  <c r="N6" i="150"/>
  <c r="N11" i="150" s="1"/>
  <c r="M6" i="150"/>
  <c r="L6" i="150"/>
  <c r="K6" i="150"/>
  <c r="J6" i="150"/>
  <c r="I6" i="150"/>
  <c r="I11" i="150" s="1"/>
  <c r="H6" i="150"/>
  <c r="G6" i="150"/>
  <c r="F6" i="150"/>
  <c r="F11" i="150" s="1"/>
  <c r="E6" i="150"/>
  <c r="E11" i="150" s="1"/>
  <c r="D6" i="150"/>
  <c r="C6" i="150"/>
  <c r="B6" i="150"/>
  <c r="Q24" i="134"/>
  <c r="O24" i="134"/>
  <c r="O37" i="134" s="1"/>
  <c r="N24" i="134"/>
  <c r="N37" i="134" s="1"/>
  <c r="M24" i="134"/>
  <c r="M37" i="134" s="1"/>
  <c r="L24" i="134"/>
  <c r="L37" i="134" s="1"/>
  <c r="K24" i="134"/>
  <c r="K37" i="134" s="1"/>
  <c r="J24" i="134"/>
  <c r="J37" i="134" s="1"/>
  <c r="I24" i="134"/>
  <c r="I37" i="134" s="1"/>
  <c r="H24" i="134"/>
  <c r="H37" i="134" s="1"/>
  <c r="G24" i="134"/>
  <c r="G37" i="134" s="1"/>
  <c r="F24" i="134"/>
  <c r="F37" i="134" s="1"/>
  <c r="E24" i="134"/>
  <c r="E37" i="134" s="1"/>
  <c r="D24" i="134"/>
  <c r="D37" i="134" s="1"/>
  <c r="C24" i="134"/>
  <c r="C37" i="134" s="1"/>
  <c r="B24" i="134"/>
  <c r="B37" i="134" s="1"/>
  <c r="A24" i="134"/>
  <c r="Q23" i="134"/>
  <c r="O23" i="134"/>
  <c r="N23" i="134"/>
  <c r="M23" i="134"/>
  <c r="L23" i="134"/>
  <c r="K23" i="134"/>
  <c r="J23" i="134"/>
  <c r="I23" i="134"/>
  <c r="H23" i="134"/>
  <c r="G23" i="134"/>
  <c r="F23" i="134"/>
  <c r="E23" i="134"/>
  <c r="D23" i="134"/>
  <c r="C23" i="134"/>
  <c r="B23" i="134"/>
  <c r="A23" i="134"/>
  <c r="Q22" i="134"/>
  <c r="O22" i="134"/>
  <c r="N22" i="134"/>
  <c r="M22" i="134"/>
  <c r="L22" i="134"/>
  <c r="K22" i="134"/>
  <c r="J22" i="134"/>
  <c r="I22" i="134"/>
  <c r="H22" i="134"/>
  <c r="G22" i="134"/>
  <c r="F22" i="134"/>
  <c r="E22" i="134"/>
  <c r="D22" i="134"/>
  <c r="C22" i="134"/>
  <c r="B22" i="134"/>
  <c r="A22" i="134"/>
  <c r="Q21" i="134"/>
  <c r="O21" i="134"/>
  <c r="N21" i="134"/>
  <c r="M21" i="134"/>
  <c r="L21" i="134"/>
  <c r="K21" i="134"/>
  <c r="J21" i="134"/>
  <c r="I21" i="134"/>
  <c r="H21" i="134"/>
  <c r="G21" i="134"/>
  <c r="F21" i="134"/>
  <c r="E21" i="134"/>
  <c r="D21" i="134"/>
  <c r="C21" i="134"/>
  <c r="B21" i="134"/>
  <c r="A21" i="134"/>
  <c r="Q20" i="134"/>
  <c r="O20" i="134"/>
  <c r="N20" i="134"/>
  <c r="M20" i="134"/>
  <c r="L20" i="134"/>
  <c r="K20" i="134"/>
  <c r="J20" i="134"/>
  <c r="I20" i="134"/>
  <c r="H20" i="134"/>
  <c r="G20" i="134"/>
  <c r="F20" i="134"/>
  <c r="E20" i="134"/>
  <c r="D20" i="134"/>
  <c r="C20" i="134"/>
  <c r="B20" i="134"/>
  <c r="A20" i="134"/>
  <c r="Q19" i="134"/>
  <c r="O19" i="134"/>
  <c r="N19" i="134"/>
  <c r="M19" i="134"/>
  <c r="L19" i="134"/>
  <c r="K19" i="134"/>
  <c r="J19" i="134"/>
  <c r="I19" i="134"/>
  <c r="H19" i="134"/>
  <c r="G19" i="134"/>
  <c r="F19" i="134"/>
  <c r="E19" i="134"/>
  <c r="D19" i="134"/>
  <c r="C19" i="134"/>
  <c r="B19" i="134"/>
  <c r="A19" i="134"/>
  <c r="Q18" i="134"/>
  <c r="O18" i="134"/>
  <c r="N18" i="134"/>
  <c r="M18" i="134"/>
  <c r="L18" i="134"/>
  <c r="K18" i="134"/>
  <c r="J18" i="134"/>
  <c r="I18" i="134"/>
  <c r="H18" i="134"/>
  <c r="G18" i="134"/>
  <c r="F18" i="134"/>
  <c r="E18" i="134"/>
  <c r="D18" i="134"/>
  <c r="C18" i="134"/>
  <c r="B18" i="134"/>
  <c r="A18" i="134"/>
  <c r="P17" i="134"/>
  <c r="R17" i="134" s="1"/>
  <c r="A17" i="134"/>
  <c r="P16" i="134"/>
  <c r="R16" i="134" s="1"/>
  <c r="A16" i="134"/>
  <c r="P15" i="134"/>
  <c r="A15" i="134"/>
  <c r="P14" i="134"/>
  <c r="A14" i="134"/>
  <c r="P13" i="134"/>
  <c r="R13" i="134" s="1"/>
  <c r="A13" i="134"/>
  <c r="P12" i="134"/>
  <c r="A12" i="134"/>
  <c r="P11" i="134"/>
  <c r="R11" i="134" s="1"/>
  <c r="A11" i="134"/>
  <c r="P10" i="134"/>
  <c r="R10" i="134" s="1"/>
  <c r="A10" i="134"/>
  <c r="P9" i="134"/>
  <c r="R9" i="134" s="1"/>
  <c r="A9" i="134"/>
  <c r="P8" i="134"/>
  <c r="R8" i="134" s="1"/>
  <c r="A8" i="134"/>
  <c r="P7" i="134"/>
  <c r="R7" i="134" s="1"/>
  <c r="A7" i="134"/>
  <c r="P6" i="134"/>
  <c r="R6" i="134" s="1"/>
  <c r="A6" i="134"/>
  <c r="A5" i="134"/>
  <c r="I29" i="114"/>
  <c r="I28" i="114"/>
  <c r="C28" i="114"/>
  <c r="I27" i="114"/>
  <c r="I26" i="114"/>
  <c r="I25" i="114"/>
  <c r="I24" i="114"/>
  <c r="C24" i="114"/>
  <c r="J24" i="114" s="1"/>
  <c r="I23" i="114"/>
  <c r="I22" i="114"/>
  <c r="I21" i="114"/>
  <c r="I20" i="114"/>
  <c r="I19" i="114"/>
  <c r="I18" i="114"/>
  <c r="I17" i="114"/>
  <c r="I16" i="114"/>
  <c r="K15" i="114"/>
  <c r="J15" i="114"/>
  <c r="K56" i="113"/>
  <c r="K55" i="113"/>
  <c r="K54" i="113"/>
  <c r="K53" i="113"/>
  <c r="K49" i="113"/>
  <c r="K48" i="113"/>
  <c r="K47" i="113"/>
  <c r="K46" i="113"/>
  <c r="K42" i="113"/>
  <c r="K41" i="113"/>
  <c r="K40" i="113"/>
  <c r="K39" i="113"/>
  <c r="K35" i="113"/>
  <c r="K34" i="113"/>
  <c r="K33" i="113"/>
  <c r="K32" i="113"/>
  <c r="K28" i="113"/>
  <c r="K27" i="113"/>
  <c r="K26" i="113"/>
  <c r="K25" i="113"/>
  <c r="K21" i="113"/>
  <c r="K20" i="113"/>
  <c r="K19" i="113"/>
  <c r="K18" i="113"/>
  <c r="K14" i="113"/>
  <c r="K13" i="113"/>
  <c r="K12" i="113"/>
  <c r="K11" i="113"/>
  <c r="B8" i="113"/>
  <c r="K56" i="112"/>
  <c r="K55" i="112"/>
  <c r="K54" i="112"/>
  <c r="K53" i="112"/>
  <c r="K49" i="112"/>
  <c r="K48" i="112"/>
  <c r="K47" i="112"/>
  <c r="K46" i="112"/>
  <c r="K42" i="112"/>
  <c r="K41" i="112"/>
  <c r="K40" i="112"/>
  <c r="K39" i="112"/>
  <c r="K35" i="112"/>
  <c r="K34" i="112"/>
  <c r="K33" i="112"/>
  <c r="K32" i="112"/>
  <c r="K28" i="112"/>
  <c r="K27" i="112"/>
  <c r="K26" i="112"/>
  <c r="K25" i="112"/>
  <c r="K21" i="112"/>
  <c r="K20" i="112"/>
  <c r="K19" i="112"/>
  <c r="K18" i="112"/>
  <c r="J25" i="132"/>
  <c r="I25" i="132"/>
  <c r="H25" i="132"/>
  <c r="G25" i="132"/>
  <c r="E25" i="132"/>
  <c r="E33" i="132" s="1"/>
  <c r="D25" i="132"/>
  <c r="E32" i="132" s="1"/>
  <c r="C25" i="132"/>
  <c r="E31" i="132" s="1"/>
  <c r="B25" i="132"/>
  <c r="E30" i="132" s="1"/>
  <c r="A25" i="132"/>
  <c r="J24" i="132"/>
  <c r="I24" i="132"/>
  <c r="H24" i="132"/>
  <c r="G24" i="132"/>
  <c r="E24" i="132"/>
  <c r="D24" i="132"/>
  <c r="C24" i="132"/>
  <c r="B24" i="132"/>
  <c r="A24" i="132"/>
  <c r="J23" i="132"/>
  <c r="I23" i="132"/>
  <c r="H23" i="132"/>
  <c r="G23" i="132"/>
  <c r="E23" i="132"/>
  <c r="D23" i="132"/>
  <c r="C23" i="132"/>
  <c r="B23" i="132"/>
  <c r="A23" i="132"/>
  <c r="J22" i="132"/>
  <c r="I22" i="132"/>
  <c r="H22" i="132"/>
  <c r="G22" i="132"/>
  <c r="E22" i="132"/>
  <c r="D22" i="132"/>
  <c r="C22" i="132"/>
  <c r="B22" i="132"/>
  <c r="A22" i="132"/>
  <c r="J21" i="132"/>
  <c r="I21" i="132"/>
  <c r="H21" i="132"/>
  <c r="G21" i="132"/>
  <c r="E21" i="132"/>
  <c r="D21" i="132"/>
  <c r="C21" i="132"/>
  <c r="B21" i="132"/>
  <c r="A21" i="132"/>
  <c r="J20" i="132"/>
  <c r="I20" i="132"/>
  <c r="H20" i="132"/>
  <c r="G20" i="132"/>
  <c r="E20" i="132"/>
  <c r="D20" i="132"/>
  <c r="C20" i="132"/>
  <c r="B20" i="132"/>
  <c r="A20" i="132"/>
  <c r="J19" i="132"/>
  <c r="I19" i="132"/>
  <c r="H19" i="132"/>
  <c r="G19" i="132"/>
  <c r="E19" i="132"/>
  <c r="D19" i="132"/>
  <c r="C19" i="132"/>
  <c r="B19" i="132"/>
  <c r="A19" i="132"/>
  <c r="K18" i="132"/>
  <c r="F18" i="132"/>
  <c r="A18" i="132"/>
  <c r="K17" i="132"/>
  <c r="F17" i="132"/>
  <c r="A17" i="132"/>
  <c r="K16" i="132"/>
  <c r="F16" i="132"/>
  <c r="A16" i="132"/>
  <c r="K15" i="132"/>
  <c r="F15" i="132"/>
  <c r="A15" i="132"/>
  <c r="K14" i="132"/>
  <c r="F14" i="132"/>
  <c r="A14" i="132"/>
  <c r="K13" i="132"/>
  <c r="F13" i="132"/>
  <c r="A13" i="132"/>
  <c r="K12" i="132"/>
  <c r="F12" i="132"/>
  <c r="A12" i="132"/>
  <c r="K11" i="132"/>
  <c r="F11" i="132"/>
  <c r="A11" i="132"/>
  <c r="K10" i="132"/>
  <c r="F10" i="132"/>
  <c r="A10" i="132"/>
  <c r="K9" i="132"/>
  <c r="F9" i="132"/>
  <c r="A9" i="132"/>
  <c r="K8" i="132"/>
  <c r="F8" i="132"/>
  <c r="A8" i="132"/>
  <c r="K7" i="132"/>
  <c r="A7" i="132"/>
  <c r="A6" i="132"/>
  <c r="K12" i="110"/>
  <c r="K11" i="110"/>
  <c r="K10" i="110"/>
  <c r="H10" i="110"/>
  <c r="S26" i="129"/>
  <c r="R26" i="129"/>
  <c r="Q26" i="129"/>
  <c r="P26" i="129"/>
  <c r="O26" i="129"/>
  <c r="N26" i="129"/>
  <c r="M26" i="129"/>
  <c r="L26" i="129"/>
  <c r="K26" i="129"/>
  <c r="J26" i="129"/>
  <c r="D32" i="129" s="1"/>
  <c r="I26" i="129"/>
  <c r="H26" i="129"/>
  <c r="D31" i="129" s="1"/>
  <c r="G26" i="129"/>
  <c r="F26" i="129"/>
  <c r="C32" i="129" s="1"/>
  <c r="E26" i="129"/>
  <c r="D26" i="129"/>
  <c r="C26" i="129"/>
  <c r="B32" i="129" s="1"/>
  <c r="A26" i="129"/>
  <c r="S25" i="129"/>
  <c r="R25" i="129"/>
  <c r="Q25" i="129"/>
  <c r="P25" i="129"/>
  <c r="O25" i="129"/>
  <c r="N25" i="129"/>
  <c r="M25" i="129"/>
  <c r="L25" i="129"/>
  <c r="K25" i="129"/>
  <c r="J25" i="129"/>
  <c r="I25" i="129"/>
  <c r="H25" i="129"/>
  <c r="G25" i="129"/>
  <c r="F25" i="129"/>
  <c r="E25" i="129"/>
  <c r="D25" i="129"/>
  <c r="C25" i="129"/>
  <c r="A25" i="129"/>
  <c r="S24" i="129"/>
  <c r="R24" i="129"/>
  <c r="Q24" i="129"/>
  <c r="P24" i="129"/>
  <c r="O24" i="129"/>
  <c r="N24" i="129"/>
  <c r="M24" i="129"/>
  <c r="L24" i="129"/>
  <c r="K24" i="129"/>
  <c r="J24" i="129"/>
  <c r="I24" i="129"/>
  <c r="H24" i="129"/>
  <c r="G24" i="129"/>
  <c r="F24" i="129"/>
  <c r="E24" i="129"/>
  <c r="D24" i="129"/>
  <c r="C24" i="129"/>
  <c r="A24" i="129"/>
  <c r="S23" i="129"/>
  <c r="R23" i="129"/>
  <c r="Q23" i="129"/>
  <c r="P23" i="129"/>
  <c r="O23" i="129"/>
  <c r="N23" i="129"/>
  <c r="M23" i="129"/>
  <c r="L23" i="129"/>
  <c r="K23" i="129"/>
  <c r="J23" i="129"/>
  <c r="I23" i="129"/>
  <c r="H23" i="129"/>
  <c r="G23" i="129"/>
  <c r="F23" i="129"/>
  <c r="E23" i="129"/>
  <c r="D23" i="129"/>
  <c r="C23" i="129"/>
  <c r="A23" i="129"/>
  <c r="S22" i="129"/>
  <c r="R22" i="129"/>
  <c r="Q22" i="129"/>
  <c r="P22" i="129"/>
  <c r="O22" i="129"/>
  <c r="N22" i="129"/>
  <c r="M22" i="129"/>
  <c r="L22" i="129"/>
  <c r="K22" i="129"/>
  <c r="J22" i="129"/>
  <c r="I22" i="129"/>
  <c r="H22" i="129"/>
  <c r="G22" i="129"/>
  <c r="F22" i="129"/>
  <c r="E22" i="129"/>
  <c r="D22" i="129"/>
  <c r="C22" i="129"/>
  <c r="A22" i="129"/>
  <c r="S21" i="129"/>
  <c r="R21" i="129"/>
  <c r="Q21" i="129"/>
  <c r="P21" i="129"/>
  <c r="O21" i="129"/>
  <c r="N21" i="129"/>
  <c r="M21" i="129"/>
  <c r="L21" i="129"/>
  <c r="K21" i="129"/>
  <c r="J21" i="129"/>
  <c r="I21" i="129"/>
  <c r="H21" i="129"/>
  <c r="G21" i="129"/>
  <c r="F21" i="129"/>
  <c r="E21" i="129"/>
  <c r="D21" i="129"/>
  <c r="C21" i="129"/>
  <c r="A21" i="129"/>
  <c r="S20" i="129"/>
  <c r="R20" i="129"/>
  <c r="Q20" i="129"/>
  <c r="P20" i="129"/>
  <c r="O20" i="129"/>
  <c r="N20" i="129"/>
  <c r="M20" i="129"/>
  <c r="L20" i="129"/>
  <c r="K20" i="129"/>
  <c r="J20" i="129"/>
  <c r="I20" i="129"/>
  <c r="H20" i="129"/>
  <c r="G20" i="129"/>
  <c r="F20" i="129"/>
  <c r="E20" i="129"/>
  <c r="D20" i="129"/>
  <c r="C20" i="129"/>
  <c r="A20" i="129"/>
  <c r="A19" i="129"/>
  <c r="A18" i="129"/>
  <c r="A17" i="129"/>
  <c r="A16" i="129"/>
  <c r="A15" i="129"/>
  <c r="A14" i="129"/>
  <c r="A13" i="129"/>
  <c r="A12" i="129"/>
  <c r="A11" i="129"/>
  <c r="A10" i="129"/>
  <c r="A9" i="129"/>
  <c r="A8" i="129"/>
  <c r="A7" i="129"/>
  <c r="R5" i="128"/>
  <c r="Q5" i="128"/>
  <c r="P5" i="128"/>
  <c r="O5" i="128"/>
  <c r="A26" i="124"/>
  <c r="A25" i="124"/>
  <c r="A24" i="124"/>
  <c r="A23" i="124"/>
  <c r="A22" i="124"/>
  <c r="A21" i="124"/>
  <c r="A20" i="124"/>
  <c r="R19" i="124"/>
  <c r="A19" i="124"/>
  <c r="R18" i="124"/>
  <c r="L18" i="124"/>
  <c r="A18" i="124"/>
  <c r="R17" i="124"/>
  <c r="L17" i="124"/>
  <c r="A17" i="124"/>
  <c r="R16" i="124"/>
  <c r="L16" i="124"/>
  <c r="A16" i="124"/>
  <c r="R15" i="124"/>
  <c r="L15" i="124"/>
  <c r="A15" i="124"/>
  <c r="R14" i="124"/>
  <c r="L14" i="124"/>
  <c r="A14" i="124"/>
  <c r="R13" i="124"/>
  <c r="L13" i="124"/>
  <c r="A13" i="124"/>
  <c r="R12" i="124"/>
  <c r="L12" i="124"/>
  <c r="A12" i="124"/>
  <c r="R11" i="124"/>
  <c r="L11" i="124"/>
  <c r="A11" i="124"/>
  <c r="R10" i="124"/>
  <c r="L10" i="124"/>
  <c r="A10" i="124"/>
  <c r="R9" i="124"/>
  <c r="L9" i="124"/>
  <c r="A9" i="124"/>
  <c r="A8" i="124"/>
  <c r="J7" i="124"/>
  <c r="I7" i="124"/>
  <c r="H7" i="124"/>
  <c r="G7" i="124"/>
  <c r="A7" i="124"/>
  <c r="U5" i="123"/>
  <c r="T5" i="123"/>
  <c r="S5" i="123"/>
  <c r="R5" i="123"/>
  <c r="Q5" i="123"/>
  <c r="P5" i="123"/>
  <c r="O5" i="123"/>
  <c r="D31" i="65"/>
  <c r="E31" i="65" s="1"/>
  <c r="C31" i="65"/>
  <c r="D30" i="65"/>
  <c r="C30" i="65"/>
  <c r="D29" i="65"/>
  <c r="C29" i="65"/>
  <c r="D28" i="65"/>
  <c r="C28" i="65"/>
  <c r="D27" i="65"/>
  <c r="C27" i="65"/>
  <c r="D26" i="65"/>
  <c r="C26" i="65"/>
  <c r="D25" i="65"/>
  <c r="C25" i="65"/>
  <c r="D24" i="65"/>
  <c r="C24" i="65"/>
  <c r="D23" i="65"/>
  <c r="C23" i="65"/>
  <c r="D22" i="65"/>
  <c r="C22" i="65"/>
  <c r="D21" i="65"/>
  <c r="A6" i="65"/>
  <c r="H60" i="90"/>
  <c r="G60" i="90"/>
  <c r="H59" i="90"/>
  <c r="G59" i="90"/>
  <c r="H58" i="90"/>
  <c r="G58" i="90"/>
  <c r="H57" i="90"/>
  <c r="G57" i="90"/>
  <c r="H56" i="90"/>
  <c r="G56" i="90"/>
  <c r="H55" i="90"/>
  <c r="G55" i="90"/>
  <c r="H54" i="90"/>
  <c r="G54" i="90"/>
  <c r="H53" i="90"/>
  <c r="G53" i="90"/>
  <c r="H52" i="90"/>
  <c r="G52" i="90"/>
  <c r="H51" i="90"/>
  <c r="G51" i="90"/>
  <c r="H50" i="90"/>
  <c r="A19" i="90"/>
  <c r="B37" i="90" s="1"/>
  <c r="A18" i="90"/>
  <c r="B36" i="90" s="1"/>
  <c r="A17" i="90"/>
  <c r="B35" i="90" s="1"/>
  <c r="A16" i="90"/>
  <c r="B34" i="90" s="1"/>
  <c r="A15" i="90"/>
  <c r="B33" i="90" s="1"/>
  <c r="A14" i="90"/>
  <c r="B32" i="90" s="1"/>
  <c r="A13" i="90"/>
  <c r="B31" i="90" s="1"/>
  <c r="A12" i="90"/>
  <c r="B30" i="90" s="1"/>
  <c r="A11" i="90"/>
  <c r="B29" i="90" s="1"/>
  <c r="A10" i="90"/>
  <c r="B28" i="90" s="1"/>
  <c r="A9" i="90"/>
  <c r="B27" i="90" s="1"/>
  <c r="A8" i="90"/>
  <c r="B26" i="90" s="1"/>
  <c r="A7" i="90"/>
  <c r="K36" i="89"/>
  <c r="J36" i="89"/>
  <c r="K35" i="89"/>
  <c r="J35" i="89"/>
  <c r="K34" i="89"/>
  <c r="J34" i="89"/>
  <c r="K33" i="89"/>
  <c r="J33" i="89"/>
  <c r="K32" i="89"/>
  <c r="J32" i="89"/>
  <c r="K31" i="89"/>
  <c r="J31" i="89"/>
  <c r="K30" i="89"/>
  <c r="J30" i="89"/>
  <c r="K29" i="89"/>
  <c r="J29" i="89"/>
  <c r="K28" i="89"/>
  <c r="J28" i="89"/>
  <c r="K27" i="89"/>
  <c r="J27" i="89"/>
  <c r="K26" i="89"/>
  <c r="J26" i="89"/>
  <c r="K25" i="89"/>
  <c r="J25" i="89"/>
  <c r="J24" i="89"/>
  <c r="A19" i="89"/>
  <c r="I36" i="89" s="1"/>
  <c r="A18" i="89"/>
  <c r="I35" i="89" s="1"/>
  <c r="A17" i="89"/>
  <c r="I34" i="89" s="1"/>
  <c r="A16" i="89"/>
  <c r="I33" i="89" s="1"/>
  <c r="A15" i="89"/>
  <c r="I32" i="89" s="1"/>
  <c r="A14" i="89"/>
  <c r="I31" i="89" s="1"/>
  <c r="A13" i="89"/>
  <c r="I30" i="89" s="1"/>
  <c r="A12" i="89"/>
  <c r="I29" i="89" s="1"/>
  <c r="A11" i="89"/>
  <c r="I28" i="89" s="1"/>
  <c r="A10" i="89"/>
  <c r="I27" i="89" s="1"/>
  <c r="A9" i="89"/>
  <c r="I26" i="89" s="1"/>
  <c r="A8" i="89"/>
  <c r="I25" i="89" s="1"/>
  <c r="A7" i="89"/>
  <c r="K5" i="89"/>
  <c r="H5" i="89"/>
  <c r="E5" i="89"/>
  <c r="K24" i="89" s="1"/>
  <c r="C58" i="64"/>
  <c r="D57" i="64"/>
  <c r="C57" i="64"/>
  <c r="D56" i="64"/>
  <c r="C56" i="64"/>
  <c r="D55" i="64"/>
  <c r="C55" i="64"/>
  <c r="D54" i="64"/>
  <c r="C54" i="64"/>
  <c r="D53" i="64"/>
  <c r="C53" i="64"/>
  <c r="D52" i="64"/>
  <c r="C52" i="64"/>
  <c r="D51" i="64"/>
  <c r="C51" i="64"/>
  <c r="D50" i="64"/>
  <c r="C50" i="64"/>
  <c r="D49" i="64"/>
  <c r="C49" i="64"/>
  <c r="F31" i="64"/>
  <c r="E31" i="64"/>
  <c r="D31" i="64"/>
  <c r="F30" i="64"/>
  <c r="E30" i="64"/>
  <c r="D30" i="64"/>
  <c r="C30" i="64"/>
  <c r="G30" i="64" s="1"/>
  <c r="F29" i="64"/>
  <c r="E29" i="64"/>
  <c r="D29" i="64"/>
  <c r="C29" i="64"/>
  <c r="G29" i="64" s="1"/>
  <c r="F28" i="64"/>
  <c r="E28" i="64"/>
  <c r="D28" i="64"/>
  <c r="C28" i="64"/>
  <c r="G28" i="64" s="1"/>
  <c r="F27" i="64"/>
  <c r="E27" i="64"/>
  <c r="D27" i="64"/>
  <c r="C27" i="64"/>
  <c r="G27" i="64" s="1"/>
  <c r="F26" i="64"/>
  <c r="E26" i="64"/>
  <c r="D26" i="64"/>
  <c r="C26" i="64"/>
  <c r="G26" i="64" s="1"/>
  <c r="F25" i="64"/>
  <c r="E25" i="64"/>
  <c r="D25" i="64"/>
  <c r="C25" i="64"/>
  <c r="G25" i="64" s="1"/>
  <c r="F24" i="64"/>
  <c r="E24" i="64"/>
  <c r="D24" i="64"/>
  <c r="C24" i="64"/>
  <c r="G24" i="64" s="1"/>
  <c r="F23" i="64"/>
  <c r="E23" i="64"/>
  <c r="D23" i="64"/>
  <c r="C23" i="64"/>
  <c r="G23" i="64" s="1"/>
  <c r="F22" i="64"/>
  <c r="E22" i="64"/>
  <c r="G21" i="64"/>
  <c r="D21" i="64"/>
  <c r="C21" i="64"/>
  <c r="M16" i="64"/>
  <c r="M15" i="64"/>
  <c r="M14" i="64"/>
  <c r="M13" i="64"/>
  <c r="M12" i="64"/>
  <c r="M11" i="64"/>
  <c r="G7" i="64"/>
  <c r="D7" i="64"/>
  <c r="D48" i="64" s="1"/>
  <c r="A6" i="64"/>
  <c r="E26" i="119"/>
  <c r="D26" i="119"/>
  <c r="C26" i="119"/>
  <c r="A26" i="119"/>
  <c r="E25" i="119"/>
  <c r="D25" i="119"/>
  <c r="C25" i="119"/>
  <c r="F25" i="119"/>
  <c r="A25" i="119"/>
  <c r="E24" i="119"/>
  <c r="D24" i="119"/>
  <c r="C24" i="119"/>
  <c r="B24" i="119"/>
  <c r="F24" i="119" s="1"/>
  <c r="A24" i="119"/>
  <c r="E23" i="119"/>
  <c r="D23" i="119"/>
  <c r="C23" i="119"/>
  <c r="F23" i="119"/>
  <c r="A23" i="119"/>
  <c r="E22" i="119"/>
  <c r="D22" i="119"/>
  <c r="C22" i="119"/>
  <c r="B22" i="119"/>
  <c r="H22" i="119" s="1"/>
  <c r="A22" i="119"/>
  <c r="E21" i="119"/>
  <c r="D21" i="119"/>
  <c r="C21" i="119"/>
  <c r="B21" i="119"/>
  <c r="F21" i="119" s="1"/>
  <c r="A21" i="119"/>
  <c r="E20" i="119"/>
  <c r="D20" i="119"/>
  <c r="C20" i="119"/>
  <c r="B20" i="119"/>
  <c r="F20" i="119" s="1"/>
  <c r="A20" i="119"/>
  <c r="N19" i="119"/>
  <c r="M19" i="119"/>
  <c r="L19" i="119"/>
  <c r="H19" i="119"/>
  <c r="Q19" i="119" s="1"/>
  <c r="F19" i="119"/>
  <c r="A19" i="119"/>
  <c r="P19" i="119" s="1"/>
  <c r="N18" i="119"/>
  <c r="M18" i="119"/>
  <c r="L18" i="119"/>
  <c r="H18" i="119"/>
  <c r="Q18" i="119" s="1"/>
  <c r="F18" i="119"/>
  <c r="A18" i="119"/>
  <c r="P18" i="119" s="1"/>
  <c r="N17" i="119"/>
  <c r="M17" i="119"/>
  <c r="L17" i="119"/>
  <c r="H17" i="119"/>
  <c r="Q17" i="119" s="1"/>
  <c r="F17" i="119"/>
  <c r="A17" i="119"/>
  <c r="P17" i="119" s="1"/>
  <c r="N16" i="119"/>
  <c r="M16" i="119"/>
  <c r="L16" i="119"/>
  <c r="H16" i="119"/>
  <c r="Q16" i="119" s="1"/>
  <c r="F16" i="119"/>
  <c r="A16" i="119"/>
  <c r="P16" i="119" s="1"/>
  <c r="N15" i="119"/>
  <c r="M15" i="119"/>
  <c r="L15" i="119"/>
  <c r="H15" i="119"/>
  <c r="Q15" i="119" s="1"/>
  <c r="F15" i="119"/>
  <c r="A15" i="119"/>
  <c r="P15" i="119" s="1"/>
  <c r="N14" i="119"/>
  <c r="M14" i="119"/>
  <c r="L14" i="119"/>
  <c r="H14" i="119"/>
  <c r="Q14" i="119" s="1"/>
  <c r="F14" i="119"/>
  <c r="A14" i="119"/>
  <c r="P14" i="119" s="1"/>
  <c r="N13" i="119"/>
  <c r="M13" i="119"/>
  <c r="L13" i="119"/>
  <c r="H13" i="119"/>
  <c r="Q13" i="119" s="1"/>
  <c r="F13" i="119"/>
  <c r="A13" i="119"/>
  <c r="P13" i="119" s="1"/>
  <c r="N12" i="119"/>
  <c r="M12" i="119"/>
  <c r="L12" i="119"/>
  <c r="H12" i="119"/>
  <c r="Q12" i="119" s="1"/>
  <c r="F12" i="119"/>
  <c r="A12" i="119"/>
  <c r="P12" i="119" s="1"/>
  <c r="N11" i="119"/>
  <c r="M11" i="119"/>
  <c r="L11" i="119"/>
  <c r="H11" i="119"/>
  <c r="Q11" i="119" s="1"/>
  <c r="F11" i="119"/>
  <c r="A11" i="119"/>
  <c r="P11" i="119" s="1"/>
  <c r="N10" i="119"/>
  <c r="M10" i="119"/>
  <c r="L10" i="119"/>
  <c r="H10" i="119"/>
  <c r="Q10" i="119" s="1"/>
  <c r="F10" i="119"/>
  <c r="A10" i="119"/>
  <c r="P10" i="119" s="1"/>
  <c r="P9" i="119"/>
  <c r="N9" i="119"/>
  <c r="M9" i="119"/>
  <c r="L9" i="119"/>
  <c r="K9" i="119"/>
  <c r="H9" i="119"/>
  <c r="Q9" i="119" s="1"/>
  <c r="F9" i="119"/>
  <c r="A9" i="119"/>
  <c r="N8" i="119"/>
  <c r="M8" i="119"/>
  <c r="L8" i="119"/>
  <c r="H8" i="119"/>
  <c r="Q8" i="119" s="1"/>
  <c r="F8" i="119"/>
  <c r="A8" i="119"/>
  <c r="P8" i="119" s="1"/>
  <c r="Q7" i="119"/>
  <c r="N7" i="119"/>
  <c r="M7" i="119"/>
  <c r="L7" i="119"/>
  <c r="A7" i="119"/>
  <c r="H25" i="122"/>
  <c r="A25" i="122"/>
  <c r="A24" i="122"/>
  <c r="A23" i="122"/>
  <c r="A22" i="122"/>
  <c r="E21" i="122"/>
  <c r="A21" i="122"/>
  <c r="N10" i="122" s="1"/>
  <c r="A20" i="122"/>
  <c r="N9" i="122" s="1"/>
  <c r="A19" i="122"/>
  <c r="N8" i="122" s="1"/>
  <c r="A18" i="122"/>
  <c r="A17" i="122"/>
  <c r="A16" i="122"/>
  <c r="A15" i="122"/>
  <c r="A14" i="122"/>
  <c r="E13" i="122"/>
  <c r="A13" i="122"/>
  <c r="A12" i="122"/>
  <c r="N11" i="122"/>
  <c r="A11" i="122"/>
  <c r="A10" i="122"/>
  <c r="A9" i="122"/>
  <c r="E8" i="122"/>
  <c r="A8" i="122"/>
  <c r="A7" i="122"/>
  <c r="J25" i="122"/>
  <c r="A6" i="122"/>
  <c r="D5" i="122"/>
  <c r="B5" i="122"/>
  <c r="K26" i="121"/>
  <c r="J26" i="121"/>
  <c r="F18" i="64" s="1"/>
  <c r="I26" i="121"/>
  <c r="H26" i="121"/>
  <c r="C18" i="64" s="1"/>
  <c r="F26" i="121"/>
  <c r="E15" i="122" s="1"/>
  <c r="D25" i="122"/>
  <c r="C26" i="121"/>
  <c r="C18" i="122" s="1"/>
  <c r="B26" i="121"/>
  <c r="K25" i="121"/>
  <c r="J25" i="121"/>
  <c r="I25" i="121"/>
  <c r="H25" i="121"/>
  <c r="F25" i="121"/>
  <c r="E24" i="122" s="1"/>
  <c r="E25" i="121"/>
  <c r="C25" i="121"/>
  <c r="C24" i="122" s="1"/>
  <c r="B25" i="121"/>
  <c r="B24" i="122" s="1"/>
  <c r="K24" i="121"/>
  <c r="J24" i="121"/>
  <c r="I24" i="121"/>
  <c r="H24" i="121"/>
  <c r="F24" i="121"/>
  <c r="E23" i="122" s="1"/>
  <c r="E24" i="121"/>
  <c r="C24" i="121"/>
  <c r="B24" i="121"/>
  <c r="B23" i="122" s="1"/>
  <c r="K23" i="121"/>
  <c r="J23" i="121"/>
  <c r="I23" i="121"/>
  <c r="H23" i="121"/>
  <c r="F23" i="121"/>
  <c r="E22" i="122" s="1"/>
  <c r="E23" i="121"/>
  <c r="C23" i="121"/>
  <c r="C22" i="122" s="1"/>
  <c r="B23" i="121"/>
  <c r="B22" i="122" s="1"/>
  <c r="O11" i="122" s="1"/>
  <c r="K22" i="121"/>
  <c r="J22" i="121"/>
  <c r="I22" i="121"/>
  <c r="H22" i="121"/>
  <c r="F22" i="121"/>
  <c r="E22" i="121"/>
  <c r="C22" i="121"/>
  <c r="B22" i="121"/>
  <c r="D22" i="121" s="1"/>
  <c r="K21" i="121"/>
  <c r="J21" i="121"/>
  <c r="I21" i="121"/>
  <c r="H21" i="121"/>
  <c r="F21" i="121"/>
  <c r="E20" i="122" s="1"/>
  <c r="E21" i="121"/>
  <c r="C21" i="121"/>
  <c r="B21" i="121"/>
  <c r="K20" i="121"/>
  <c r="J20" i="121"/>
  <c r="I20" i="121"/>
  <c r="H20" i="121"/>
  <c r="F20" i="121"/>
  <c r="E19" i="122" s="1"/>
  <c r="E20" i="121"/>
  <c r="C20" i="121"/>
  <c r="C19" i="122" s="1"/>
  <c r="B20" i="121"/>
  <c r="O19" i="121"/>
  <c r="N19" i="121"/>
  <c r="M19" i="121"/>
  <c r="G19" i="121"/>
  <c r="D19" i="121"/>
  <c r="O18" i="121"/>
  <c r="N18" i="121"/>
  <c r="M18" i="121"/>
  <c r="G18" i="121"/>
  <c r="D18" i="121"/>
  <c r="O17" i="121"/>
  <c r="N17" i="121"/>
  <c r="M17" i="121"/>
  <c r="G17" i="121"/>
  <c r="D17" i="121"/>
  <c r="O16" i="121"/>
  <c r="N16" i="121"/>
  <c r="M16" i="121"/>
  <c r="G16" i="121"/>
  <c r="D16" i="121"/>
  <c r="O15" i="121"/>
  <c r="N15" i="121"/>
  <c r="M15" i="121"/>
  <c r="G15" i="121"/>
  <c r="D15" i="121"/>
  <c r="O14" i="121"/>
  <c r="N14" i="121"/>
  <c r="M14" i="121"/>
  <c r="G14" i="121"/>
  <c r="D14" i="121"/>
  <c r="O13" i="121"/>
  <c r="N13" i="121"/>
  <c r="M13" i="121"/>
  <c r="G13" i="121"/>
  <c r="D13" i="121"/>
  <c r="O12" i="121"/>
  <c r="N12" i="121"/>
  <c r="M12" i="121"/>
  <c r="G12" i="121"/>
  <c r="D12" i="121"/>
  <c r="O11" i="121"/>
  <c r="N11" i="121"/>
  <c r="M11" i="121"/>
  <c r="G11" i="121"/>
  <c r="D11" i="121"/>
  <c r="O10" i="121"/>
  <c r="N10" i="121"/>
  <c r="M10" i="121"/>
  <c r="G10" i="121"/>
  <c r="D10" i="121"/>
  <c r="O9" i="121"/>
  <c r="N9" i="121"/>
  <c r="M9" i="121"/>
  <c r="G9" i="121"/>
  <c r="D9" i="121"/>
  <c r="O8" i="121"/>
  <c r="M8" i="121"/>
  <c r="G8" i="121"/>
  <c r="N7" i="121"/>
  <c r="K7" i="121"/>
  <c r="J7" i="121"/>
  <c r="H7" i="121"/>
  <c r="G6" i="121"/>
  <c r="F7" i="121"/>
  <c r="C7" i="121"/>
  <c r="O7" i="121" s="1"/>
  <c r="J6" i="121"/>
  <c r="H6" i="121"/>
  <c r="A5" i="52"/>
  <c r="A3" i="52"/>
  <c r="I18" i="64" l="1"/>
  <c r="K25" i="80"/>
  <c r="K29" i="80"/>
  <c r="K24" i="80"/>
  <c r="K23" i="80"/>
  <c r="K27" i="80"/>
  <c r="K31" i="80"/>
  <c r="C31" i="129"/>
  <c r="C51" i="196"/>
  <c r="C28" i="177"/>
  <c r="C52" i="196"/>
  <c r="C29" i="177"/>
  <c r="K17" i="119"/>
  <c r="C49" i="196"/>
  <c r="C26" i="177"/>
  <c r="C53" i="196"/>
  <c r="C30" i="177"/>
  <c r="C57" i="196"/>
  <c r="C34" i="177"/>
  <c r="C47" i="196"/>
  <c r="C24" i="177"/>
  <c r="C55" i="196"/>
  <c r="C32" i="177"/>
  <c r="C48" i="196"/>
  <c r="C25" i="177"/>
  <c r="C56" i="196"/>
  <c r="C33" i="177"/>
  <c r="C46" i="196"/>
  <c r="C23" i="177"/>
  <c r="C50" i="196"/>
  <c r="C27" i="177"/>
  <c r="C54" i="196"/>
  <c r="C31" i="177"/>
  <c r="B18" i="122"/>
  <c r="B18" i="64"/>
  <c r="H18" i="64" s="1"/>
  <c r="P37" i="134"/>
  <c r="R37" i="134" s="1"/>
  <c r="M11" i="150"/>
  <c r="J11" i="150"/>
  <c r="B11" i="150"/>
  <c r="J23" i="114"/>
  <c r="E34" i="132"/>
  <c r="E25" i="122"/>
  <c r="E9" i="122"/>
  <c r="E14" i="122"/>
  <c r="E16" i="122"/>
  <c r="E17" i="122"/>
  <c r="P11" i="121"/>
  <c r="P15" i="121"/>
  <c r="P19" i="121"/>
  <c r="A14" i="145"/>
  <c r="N4" i="80"/>
  <c r="D20" i="122"/>
  <c r="D24" i="122"/>
  <c r="D22" i="122"/>
  <c r="D21" i="122"/>
  <c r="P14" i="145"/>
  <c r="N12" i="146"/>
  <c r="N9" i="146"/>
  <c r="N11" i="146"/>
  <c r="N14" i="146"/>
  <c r="L11" i="146"/>
  <c r="L9" i="146"/>
  <c r="K32" i="80"/>
  <c r="O15" i="146"/>
  <c r="M14" i="145"/>
  <c r="A9" i="82"/>
  <c r="A10" i="82"/>
  <c r="C20" i="145" s="1"/>
  <c r="C11" i="150"/>
  <c r="G11" i="150"/>
  <c r="K11" i="150"/>
  <c r="O11" i="150"/>
  <c r="D11" i="150"/>
  <c r="H11" i="150"/>
  <c r="L11" i="150"/>
  <c r="J19" i="114"/>
  <c r="J26" i="114"/>
  <c r="J28" i="114"/>
  <c r="J21" i="114"/>
  <c r="J16" i="114"/>
  <c r="J18" i="114"/>
  <c r="J17" i="114"/>
  <c r="J25" i="114"/>
  <c r="J27" i="114"/>
  <c r="J20" i="114"/>
  <c r="J22" i="114"/>
  <c r="J29" i="114"/>
  <c r="P21" i="134"/>
  <c r="P20" i="134"/>
  <c r="R15" i="134"/>
  <c r="R19" i="134"/>
  <c r="R12" i="134"/>
  <c r="P23" i="134"/>
  <c r="R21" i="134"/>
  <c r="R22" i="134"/>
  <c r="R18" i="134"/>
  <c r="P19" i="134"/>
  <c r="R14" i="134"/>
  <c r="P18" i="134"/>
  <c r="P22" i="134"/>
  <c r="P24" i="134"/>
  <c r="P6" i="150"/>
  <c r="P9" i="150"/>
  <c r="P7" i="150"/>
  <c r="P8" i="150"/>
  <c r="K21" i="132"/>
  <c r="K25" i="132"/>
  <c r="K20" i="132"/>
  <c r="K24" i="132"/>
  <c r="K22" i="132"/>
  <c r="F20" i="132"/>
  <c r="F22" i="132"/>
  <c r="F25" i="132"/>
  <c r="F24" i="132"/>
  <c r="K19" i="132"/>
  <c r="K23" i="132"/>
  <c r="F19" i="132"/>
  <c r="F23" i="132"/>
  <c r="F21" i="132"/>
  <c r="K16" i="110"/>
  <c r="G11" i="110"/>
  <c r="G13" i="110"/>
  <c r="G10" i="110"/>
  <c r="G12" i="110"/>
  <c r="G14" i="110"/>
  <c r="R22" i="124"/>
  <c r="R20" i="124"/>
  <c r="R21" i="124"/>
  <c r="R25" i="124"/>
  <c r="L21" i="124"/>
  <c r="R23" i="124"/>
  <c r="L22" i="124"/>
  <c r="L25" i="124"/>
  <c r="R24" i="124"/>
  <c r="R26" i="124"/>
  <c r="L23" i="124"/>
  <c r="H24" i="119"/>
  <c r="H20" i="119"/>
  <c r="D14" i="122"/>
  <c r="D18" i="122"/>
  <c r="L26" i="124"/>
  <c r="L20" i="124"/>
  <c r="L24" i="124"/>
  <c r="D8" i="122"/>
  <c r="B13" i="122"/>
  <c r="B16" i="122"/>
  <c r="P10" i="121"/>
  <c r="P14" i="121"/>
  <c r="P18" i="121"/>
  <c r="D24" i="121"/>
  <c r="B7" i="122"/>
  <c r="B10" i="122"/>
  <c r="N20" i="121"/>
  <c r="B9" i="122"/>
  <c r="B12" i="122"/>
  <c r="B15" i="122"/>
  <c r="B21" i="122"/>
  <c r="O10" i="122" s="1"/>
  <c r="B25" i="122"/>
  <c r="P12" i="121"/>
  <c r="P16" i="121"/>
  <c r="B19" i="122"/>
  <c r="B20" i="122"/>
  <c r="O9" i="122" s="1"/>
  <c r="B11" i="122"/>
  <c r="B17" i="122"/>
  <c r="F22" i="119"/>
  <c r="H23" i="119"/>
  <c r="H21" i="119"/>
  <c r="H25" i="119"/>
  <c r="F26" i="119"/>
  <c r="K13" i="119"/>
  <c r="G24" i="121"/>
  <c r="E7" i="122"/>
  <c r="E11" i="122"/>
  <c r="E12" i="122"/>
  <c r="E18" i="122"/>
  <c r="C12" i="122"/>
  <c r="O20" i="121"/>
  <c r="P9" i="121"/>
  <c r="P13" i="121"/>
  <c r="P17" i="121"/>
  <c r="D26" i="121"/>
  <c r="D18" i="64" s="1"/>
  <c r="D58" i="64" s="1"/>
  <c r="C10" i="122"/>
  <c r="C16" i="122"/>
  <c r="C23" i="122"/>
  <c r="C9" i="122"/>
  <c r="C20" i="122"/>
  <c r="C21" i="122"/>
  <c r="C15" i="122"/>
  <c r="G20" i="121"/>
  <c r="G21" i="121"/>
  <c r="G23" i="121"/>
  <c r="D10" i="122"/>
  <c r="D19" i="122"/>
  <c r="D20" i="121"/>
  <c r="D21" i="121"/>
  <c r="D23" i="121"/>
  <c r="D25" i="121"/>
  <c r="C7" i="122"/>
  <c r="B8" i="122"/>
  <c r="D9" i="122"/>
  <c r="E10" i="122"/>
  <c r="C11" i="122"/>
  <c r="D12" i="122"/>
  <c r="C13" i="122"/>
  <c r="B14" i="122"/>
  <c r="D16" i="122"/>
  <c r="C17" i="122"/>
  <c r="C25" i="122"/>
  <c r="K10" i="119"/>
  <c r="K14" i="119"/>
  <c r="K18" i="119"/>
  <c r="P8" i="121"/>
  <c r="G25" i="121"/>
  <c r="D15" i="122"/>
  <c r="D23" i="122"/>
  <c r="I7" i="121"/>
  <c r="G22" i="121"/>
  <c r="G26" i="121"/>
  <c r="G18" i="64" s="1"/>
  <c r="D7" i="122"/>
  <c r="C8" i="122"/>
  <c r="D11" i="122"/>
  <c r="D13" i="122"/>
  <c r="C14" i="122"/>
  <c r="D17" i="122"/>
  <c r="K8" i="119"/>
  <c r="K12" i="119"/>
  <c r="K16" i="119"/>
  <c r="K11" i="119"/>
  <c r="K15" i="119"/>
  <c r="K19" i="119"/>
  <c r="B4" i="80"/>
  <c r="E22" i="80" s="1"/>
  <c r="L4" i="80"/>
  <c r="J22" i="80" s="1"/>
  <c r="A12" i="82"/>
  <c r="A11" i="82"/>
  <c r="D14" i="145"/>
  <c r="G14" i="145"/>
  <c r="N13" i="146"/>
  <c r="G15" i="146"/>
  <c r="L10" i="146"/>
  <c r="N10" i="146"/>
  <c r="M15" i="146"/>
  <c r="L12" i="146"/>
  <c r="D15" i="146"/>
  <c r="L13" i="146"/>
  <c r="C31" i="64" l="1"/>
  <c r="G31" i="64" s="1"/>
  <c r="J31" i="64" s="1"/>
  <c r="P11" i="150"/>
  <c r="G16" i="110"/>
  <c r="O8" i="122"/>
  <c r="O22" i="122" s="1"/>
  <c r="L15" i="146"/>
  <c r="N15" i="146"/>
  <c r="D4" i="80"/>
  <c r="F22" i="80" s="1"/>
  <c r="F4" i="80"/>
  <c r="G22" i="80" s="1"/>
  <c r="M20" i="145"/>
  <c r="R20" i="134"/>
  <c r="R23" i="134"/>
  <c r="R24" i="134"/>
  <c r="O23" i="122"/>
  <c r="H4" i="80"/>
  <c r="H22" i="80" s="1"/>
  <c r="M19" i="145"/>
  <c r="C19" i="145"/>
  <c r="M18" i="145"/>
  <c r="C18" i="145"/>
  <c r="J4" i="80"/>
  <c r="I22" i="80" s="1"/>
  <c r="M23" i="145"/>
  <c r="C23" i="145"/>
  <c r="M22" i="145" l="1"/>
  <c r="C22" i="145"/>
  <c r="M21" i="145"/>
  <c r="C21" i="145"/>
  <c r="G35" i="202" l="1"/>
  <c r="F35" i="202" l="1"/>
  <c r="D35" i="202"/>
  <c r="E35" i="202"/>
  <c r="C35" i="202"/>
  <c r="H35" i="202" l="1"/>
</calcChain>
</file>

<file path=xl/sharedStrings.xml><?xml version="1.0" encoding="utf-8"?>
<sst xmlns="http://schemas.openxmlformats.org/spreadsheetml/2006/main" count="2003" uniqueCount="820">
  <si>
    <t>Jihočeský kraj</t>
  </si>
  <si>
    <t>rok</t>
  </si>
  <si>
    <t>kategorie</t>
  </si>
  <si>
    <t>MWh</t>
  </si>
  <si>
    <t>VO</t>
  </si>
  <si>
    <t>SO</t>
  </si>
  <si>
    <t>MO</t>
  </si>
  <si>
    <t>DOM</t>
  </si>
  <si>
    <t>Celkem</t>
  </si>
  <si>
    <t>Jihomoravský kraj</t>
  </si>
  <si>
    <t>Karlovarský kraj</t>
  </si>
  <si>
    <t>Královéhradecký kraj</t>
  </si>
  <si>
    <t>Liberecký kraj</t>
  </si>
  <si>
    <t>Moravskoslezský kraj</t>
  </si>
  <si>
    <t>Plzeňský kraj</t>
  </si>
  <si>
    <t>Středočeský kraj</t>
  </si>
  <si>
    <t>Kraj Vysočina</t>
  </si>
  <si>
    <t>Zlínský kraj</t>
  </si>
  <si>
    <t>Česká republika</t>
  </si>
  <si>
    <t>Celkem ČR</t>
  </si>
  <si>
    <t>Pražská plynárenská Distribuce, a.s.</t>
  </si>
  <si>
    <t>E.ON Distribuce, a.s.</t>
  </si>
  <si>
    <t>průměr</t>
  </si>
  <si>
    <t>odchylka</t>
  </si>
  <si>
    <t>normál</t>
  </si>
  <si>
    <t>°C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</si>
  <si>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</si>
  <si>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</si>
  <si>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</si>
  <si>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</si>
  <si>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</si>
  <si>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</si>
  <si>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</si>
  <si>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</si>
  <si>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</si>
  <si>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</si>
  <si>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</si>
  <si>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</si>
  <si>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</si>
  <si>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PP Distribuce</t>
  </si>
  <si>
    <t>E.ON Distribuce</t>
  </si>
  <si>
    <t>NET4GAS, s.r.o.</t>
  </si>
  <si>
    <t>spotřeba</t>
  </si>
  <si>
    <t>teplota</t>
  </si>
  <si>
    <t>Obsah</t>
  </si>
  <si>
    <t>a</t>
  </si>
  <si>
    <t>VTL</t>
  </si>
  <si>
    <t>STL</t>
  </si>
  <si>
    <t>NTL</t>
  </si>
  <si>
    <t>meziroční změna</t>
  </si>
  <si>
    <t>GWh</t>
  </si>
  <si>
    <t>%</t>
  </si>
  <si>
    <t>při 0°C</t>
  </si>
  <si>
    <t>při -12°C</t>
  </si>
  <si>
    <t>při teplotě</t>
  </si>
  <si>
    <t>X</t>
  </si>
  <si>
    <t>Provozovatel přepravní soustavy (PPS)</t>
  </si>
  <si>
    <t>Tabulka č. 8</t>
  </si>
  <si>
    <t>Tabulka č. 6</t>
  </si>
  <si>
    <t>Tabulka č. 7</t>
  </si>
  <si>
    <t>Tabulka č. 9</t>
  </si>
  <si>
    <t>Tabulka č. 10</t>
  </si>
  <si>
    <t>Tabulka č. 11</t>
  </si>
  <si>
    <t xml:space="preserve">°C  </t>
  </si>
  <si>
    <t>Spotřeba plynu 
v ČR</t>
  </si>
  <si>
    <t>období</t>
  </si>
  <si>
    <t>BSD</t>
  </si>
  <si>
    <t>Bezpečnostní standard dodávky</t>
  </si>
  <si>
    <t>ČR</t>
  </si>
  <si>
    <t>Domácnosti (kategorie zákazníků)</t>
  </si>
  <si>
    <t>DS</t>
  </si>
  <si>
    <t>Distribuční soustava</t>
  </si>
  <si>
    <t>ERÚ</t>
  </si>
  <si>
    <t>Energetický regulační úřad</t>
  </si>
  <si>
    <t>HPS</t>
  </si>
  <si>
    <t>Hraniční předávací stanice</t>
  </si>
  <si>
    <t>CHZ</t>
  </si>
  <si>
    <t>Chránění zákazníci (zákazníci s odběrnými místy zařazenými do skupin C1, D, F)</t>
  </si>
  <si>
    <t>KS</t>
  </si>
  <si>
    <t>Kompresní stanice</t>
  </si>
  <si>
    <t>LDS</t>
  </si>
  <si>
    <t>Lokální distribuční soustava</t>
  </si>
  <si>
    <t>Maloodběratelé (kategorie zákazníků)</t>
  </si>
  <si>
    <t>NECHZ</t>
  </si>
  <si>
    <t>Nechránění zákazníci (zákazníci s odběrnými místy zařazenými do skupin A, B1, B2, C2, E)</t>
  </si>
  <si>
    <t>OP</t>
  </si>
  <si>
    <t>OTE</t>
  </si>
  <si>
    <t>Společnost OTE, a.s. (operátor trhu)</t>
  </si>
  <si>
    <t>PPL</t>
  </si>
  <si>
    <t>Přeshraniční plynovod</t>
  </si>
  <si>
    <t>PS</t>
  </si>
  <si>
    <t>Přepravní soustava</t>
  </si>
  <si>
    <t>Výpočet BSD pro případ výjimečně vysoké poptávky po plynu v délce nejméně 30 dnů</t>
  </si>
  <si>
    <t>RDS</t>
  </si>
  <si>
    <t>Regionální distribuční soustava</t>
  </si>
  <si>
    <t>Výpočet BSD pro případ mimořádných teplotních hodnot v průběhu sedmidenního období poptávkových špiček</t>
  </si>
  <si>
    <t>RN-1</t>
  </si>
  <si>
    <t>Výpočet BSD pro případ narušení jediné největší plynárenské infrastruktury v délce nejméně 30 dnů</t>
  </si>
  <si>
    <t>Střední odběratelé (kategorie zákazníků)</t>
  </si>
  <si>
    <t>Velkoodběratelé (kategorie zákazníků)</t>
  </si>
  <si>
    <t>VP</t>
  </si>
  <si>
    <t>Výroba plynu</t>
  </si>
  <si>
    <t>VS</t>
  </si>
  <si>
    <t>Vlastní spotřeba výrobců plynu</t>
  </si>
  <si>
    <t>ZP</t>
  </si>
  <si>
    <t>Zásobník plynu</t>
  </si>
  <si>
    <t xml:space="preserve"> Význam</t>
  </si>
  <si>
    <t>R30dnů</t>
  </si>
  <si>
    <t>2009/10</t>
  </si>
  <si>
    <t>2010/11</t>
  </si>
  <si>
    <t>2011/12</t>
  </si>
  <si>
    <t>2012/13</t>
  </si>
  <si>
    <t>2013/14</t>
  </si>
  <si>
    <t>průměrná teplota</t>
  </si>
  <si>
    <t xml:space="preserve"> °C</t>
  </si>
  <si>
    <t>Ostatní společnosti</t>
  </si>
  <si>
    <t>Rmax.den</t>
  </si>
  <si>
    <t>KHO</t>
  </si>
  <si>
    <t>Kontrolní hodinový odečet</t>
  </si>
  <si>
    <t>denní maximální 
spotřeba</t>
  </si>
  <si>
    <t>při 
teplotě</t>
  </si>
  <si>
    <t>denní minimální 
spotřeba</t>
  </si>
  <si>
    <t>teplota ovzduší v ČR</t>
  </si>
  <si>
    <t>a)</t>
  </si>
  <si>
    <t>b)</t>
  </si>
  <si>
    <t>c)</t>
  </si>
  <si>
    <t>d)</t>
  </si>
  <si>
    <t>e)</t>
  </si>
  <si>
    <t>f)</t>
  </si>
  <si>
    <t>Tabulka č. 3</t>
  </si>
  <si>
    <t>Tabulka č. 1</t>
  </si>
  <si>
    <t>Tabulka č. 2</t>
  </si>
  <si>
    <t>Tabulka č. 5</t>
  </si>
  <si>
    <t>Tabulka č. 23</t>
  </si>
  <si>
    <t>Tabulka č. 24</t>
  </si>
  <si>
    <t>Tabulka č. 27</t>
  </si>
  <si>
    <t xml:space="preserve">  str. 3</t>
  </si>
  <si>
    <t xml:space="preserve">  str. 7</t>
  </si>
  <si>
    <t xml:space="preserve">  str. 8</t>
  </si>
  <si>
    <t xml:space="preserve">  str. 9</t>
  </si>
  <si>
    <t xml:space="preserve">  str. 11</t>
  </si>
  <si>
    <t xml:space="preserve">  str. 12</t>
  </si>
  <si>
    <t xml:space="preserve">  str. 13</t>
  </si>
  <si>
    <t xml:space="preserve">  str. 14</t>
  </si>
  <si>
    <t xml:space="preserve">  str. 15</t>
  </si>
  <si>
    <t xml:space="preserve">  str. 16</t>
  </si>
  <si>
    <t xml:space="preserve">  str. 17</t>
  </si>
  <si>
    <t xml:space="preserve">  str. 18</t>
  </si>
  <si>
    <t xml:space="preserve">  str. 19</t>
  </si>
  <si>
    <t xml:space="preserve">  str. 21</t>
  </si>
  <si>
    <t xml:space="preserve">  str. 22</t>
  </si>
  <si>
    <t xml:space="preserve">  str. 23</t>
  </si>
  <si>
    <t xml:space="preserve">  str. 31</t>
  </si>
  <si>
    <t xml:space="preserve">  str. 32</t>
  </si>
  <si>
    <t xml:space="preserve">  str. 35</t>
  </si>
  <si>
    <t xml:space="preserve">  str. 36</t>
  </si>
  <si>
    <t>±1,0°C</t>
  </si>
  <si>
    <t>do ČR</t>
  </si>
  <si>
    <t>z ČR</t>
  </si>
  <si>
    <t>přes HPS</t>
  </si>
  <si>
    <t>přes PPL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</si>
  <si>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</si>
  <si>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</si>
  <si>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</si>
  <si>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</si>
  <si>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</si>
  <si>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</si>
  <si>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</si>
  <si>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</si>
  <si>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Tok plynu ze/do zásobníků plynu, 
které náleží do plynárenské soustavy ČR</t>
  </si>
  <si>
    <t>Licence na obchod s plynem a výrobu plynu</t>
  </si>
  <si>
    <t>počet subjektů</t>
  </si>
  <si>
    <t>BSD ANO</t>
  </si>
  <si>
    <t>Počet licencovaných subjektů zajišťující BSD</t>
  </si>
  <si>
    <t>BSD NE</t>
  </si>
  <si>
    <t>Počet licencovaných subjektů, na které se povinnost zajistit BSD nevztahuje</t>
  </si>
  <si>
    <t>Počet všech licencovaných subjektů</t>
  </si>
  <si>
    <t>počet 
subjektů</t>
  </si>
  <si>
    <t>počet 
zajištění</t>
  </si>
  <si>
    <t>Zajištění BSD (§ 73a zákona č. 458/2000 Sb., v platném znění) *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</si>
  <si>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</si>
  <si>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</si>
  <si>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</si>
  <si>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</si>
  <si>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</si>
  <si>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</si>
  <si>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</si>
  <si>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počet
 subjektů</t>
  </si>
  <si>
    <t>počet
zajištění</t>
  </si>
  <si>
    <t>zásobník plynu na území České republiky</t>
  </si>
  <si>
    <t>zásobník plynu mimo území České republiky</t>
  </si>
  <si>
    <t>zajištění jiným účastníkem trhu s plynem</t>
  </si>
  <si>
    <t>Tabulka č. 28</t>
  </si>
  <si>
    <t>2014/15</t>
  </si>
  <si>
    <t>stav maximálních zásob</t>
  </si>
  <si>
    <t>Hodina</t>
  </si>
  <si>
    <t>Ostatní 
společnosti</t>
  </si>
  <si>
    <t>MWh/den</t>
  </si>
  <si>
    <t>Výroba plynu
 v ČR</t>
  </si>
  <si>
    <t>Tabulka č. 30</t>
  </si>
  <si>
    <t xml:space="preserve">  str. 10</t>
  </si>
  <si>
    <t xml:space="preserve">  str. 20</t>
  </si>
  <si>
    <t xml:space="preserve">  str. 25</t>
  </si>
  <si>
    <t xml:space="preserve">  str. 26</t>
  </si>
  <si>
    <t xml:space="preserve">  str. 39</t>
  </si>
  <si>
    <t>meziroční změna spotřeby
%</t>
  </si>
  <si>
    <t>Podíl</t>
  </si>
  <si>
    <t>Ostatní společnosti *</t>
  </si>
  <si>
    <t>maximum</t>
  </si>
  <si>
    <t>minimum</t>
  </si>
  <si>
    <t xml:space="preserve">Olomoucký kraj </t>
  </si>
  <si>
    <t xml:space="preserve">Pardubický kraj </t>
  </si>
  <si>
    <t xml:space="preserve">Ústecký kraj </t>
  </si>
  <si>
    <t>Tok plynu ze 
zásobníku plynu, které náleží do plynárenské soustavy ČR</t>
  </si>
  <si>
    <t>Tok plynu do 
zásobníku plynu, které náleží do plynárenské soustavy ČR</t>
  </si>
  <si>
    <t>Tok plynu v 
regionální distribuční soustavě
(RDS)</t>
  </si>
  <si>
    <t>Spotřeba zákazníků
připojených k 
RDS a LDS</t>
  </si>
  <si>
    <t>Tabulka č. 35</t>
  </si>
  <si>
    <t xml:space="preserve">  str. 28</t>
  </si>
  <si>
    <t xml:space="preserve">  str. 29</t>
  </si>
  <si>
    <t xml:space="preserve">  str. 43</t>
  </si>
  <si>
    <t>Provozovatel přepravní soustavy</t>
  </si>
  <si>
    <t>PPS</t>
  </si>
  <si>
    <t>PDS</t>
  </si>
  <si>
    <t>Provozovatelé distribučních soustav</t>
  </si>
  <si>
    <t>Ostatní plyn (zahrnuje vlastní spotřebu, ztráty a změnu akumulace na distribučních soustavách)</t>
  </si>
  <si>
    <t>Středotlaký plynovod (od 5 kPa do 0,4 MPa)</t>
  </si>
  <si>
    <t>Nízkotlaký plynovod (do 5 kPa)</t>
  </si>
  <si>
    <t xml:space="preserve">  str. 44</t>
  </si>
  <si>
    <t>Spotřeba zemního plynu v ČR v průběhu roku</t>
  </si>
  <si>
    <t>I. čtvrtletí</t>
  </si>
  <si>
    <t>II. čtvrtletí</t>
  </si>
  <si>
    <t>III. čtvrtletí</t>
  </si>
  <si>
    <t>IV. čtvrtletí</t>
  </si>
  <si>
    <t>I. pololetí</t>
  </si>
  <si>
    <t>II. pololetí</t>
  </si>
  <si>
    <t>odchylka
od normálu</t>
  </si>
  <si>
    <t>Podíl spotřeb v jednotlivých obdobích roku 
na celkové roční spotřebě plynu
%</t>
  </si>
  <si>
    <t>topné období</t>
  </si>
  <si>
    <t>Teplota ovzduší v ČR v průběhu roku</t>
  </si>
  <si>
    <t>:1</t>
  </si>
  <si>
    <t>Teplota ČR</t>
  </si>
  <si>
    <t>Tok plynu do/z plynárenské soustavy ČR</t>
  </si>
  <si>
    <t>saldo 
do/z ČR</t>
  </si>
  <si>
    <t>Tok plynu ze/do zásobníků plynu, které náleží do plynárenské soustavy ČR</t>
  </si>
  <si>
    <t>MND GS</t>
  </si>
  <si>
    <t>saldo 
ze/do ZP</t>
  </si>
  <si>
    <t>stav zásob v ZP celkem</t>
  </si>
  <si>
    <t>Spotřeba plynu
v ČR</t>
  </si>
  <si>
    <t>spotřeba 
v RDS</t>
  </si>
  <si>
    <t>spotřeba v LDS, která není v RDS</t>
  </si>
  <si>
    <t>Bilance plynárenské soustavy ČR v den KHO</t>
  </si>
  <si>
    <t>Spotřeba zemního plynu v ČR podle kategorií zákazníků v průběhu roku</t>
  </si>
  <si>
    <t>MWh/rok</t>
  </si>
  <si>
    <r>
      <t>Souhrnné množství plynu v 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/den</t>
    </r>
  </si>
  <si>
    <t>Výroba plynu v ČR</t>
  </si>
  <si>
    <t>Denní teplotní gradient a modelová spotřeba zemního plynu v ČR</t>
  </si>
  <si>
    <t>Spotřeba zemního plynu podle plynárenských soustav v ČR v průběhu roku</t>
  </si>
  <si>
    <t xml:space="preserve">VTL </t>
  </si>
  <si>
    <t xml:space="preserve">STL </t>
  </si>
  <si>
    <t xml:space="preserve">NTL </t>
  </si>
  <si>
    <t>Vysokotlaký plynovod (od 0,4 MPa)</t>
  </si>
  <si>
    <t>Spotřeba zemního plynu a počet zákazníků podle krajů v ČR</t>
  </si>
  <si>
    <t>Podíl jednotlivých krajů 
na celkové spotřebě zákazníků v ČR</t>
  </si>
  <si>
    <t>Podíl jednotlivých krajů 
na celkovém počtu zákazníků v ČR</t>
  </si>
  <si>
    <t>BSD pro své chráněné zákazníky zajišťuje (obchodník s plynem veden u PDS jako zákazník s OPM bez možnosti přístupu ke vstupním údajům nezbytným pro výpočet BSD)</t>
  </si>
  <si>
    <t>Prokazování BSD (vyhláška č. 344/2012 Sb. § 11 odstavec 4) *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</si>
  <si>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</si>
  <si>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</si>
  <si>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</si>
  <si>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7b)</t>
  </si>
  <si>
    <t>zajištění jiným účastníkem trhu s plynem (vyhláška č. 344/2012 Sb. § 11 odst. 7 písm. b)</t>
  </si>
  <si>
    <t>2015/2016</t>
  </si>
  <si>
    <t>Bezpečnostní 
standard 
dodávky
plynu</t>
  </si>
  <si>
    <t>Koeficient M</t>
  </si>
  <si>
    <t>Denní 
průměrná
dodávka</t>
  </si>
  <si>
    <t>Měsíční 
dodávka</t>
  </si>
  <si>
    <t>Historicky 
nejvyšší 
dosažená 
spotřeba</t>
  </si>
  <si>
    <t>Denní spotřeba</t>
  </si>
  <si>
    <t>Při teplotě (°C)</t>
  </si>
  <si>
    <t>Den dosaženého maxima</t>
  </si>
  <si>
    <t>Měsíční skutečná spotřeba</t>
  </si>
  <si>
    <t>Rok dosaženého maxima</t>
  </si>
  <si>
    <t>Měsíční přepočtená spotřeba</t>
  </si>
  <si>
    <t>Průměrné spalné teplo v ČR</t>
  </si>
  <si>
    <t>stav zásob před zimní sezónou</t>
  </si>
  <si>
    <t>Tabulka č. 37</t>
  </si>
  <si>
    <t>2015/16</t>
  </si>
  <si>
    <t xml:space="preserve"> Komentář k Roční zprávě o provozu plynárenské soustavy ČR</t>
  </si>
  <si>
    <t xml:space="preserve">  str. 27</t>
  </si>
  <si>
    <t xml:space="preserve">  str. 45</t>
  </si>
  <si>
    <t>Podíl spotřeb zemního plynu v jednotlivých obdobích roku na celkové roční spotřebě v ČR</t>
  </si>
  <si>
    <t>MWh/hod</t>
  </si>
  <si>
    <t xml:space="preserve">Schéma přepravní soustavy a zásobníků plynu v ČR </t>
  </si>
  <si>
    <t>Tok plynu z 
plynárenské soustavy 
ČR přes HPS</t>
  </si>
  <si>
    <t>Tok plynu do 
plynárenské soustavy 
ČR přes HPS</t>
  </si>
  <si>
    <t xml:space="preserve">Vlastní spotřeba (VS)
 výrobců plynu </t>
  </si>
  <si>
    <t>Mapa plynárenské soustavy ČR</t>
  </si>
  <si>
    <t xml:space="preserve">  str. 47</t>
  </si>
  <si>
    <t xml:space="preserve">  str. 48</t>
  </si>
  <si>
    <t>max.</t>
  </si>
  <si>
    <t>min.</t>
  </si>
  <si>
    <t>Podíl skutečných spotřeb 
v jednotlivých měsících
na celkové zimní spotřebě plynu
%</t>
  </si>
  <si>
    <t>Podíl přepočtených spotřeb 
v jednotlivých měsících
na celkové zimní spotřebě plynu
%</t>
  </si>
  <si>
    <t>skutečná spotřeba plynu</t>
  </si>
  <si>
    <t>přepočtená spotřeba plynu</t>
  </si>
  <si>
    <t>hraniční předávací stanice (HPS)</t>
  </si>
  <si>
    <t>kompresní stanice (KS)</t>
  </si>
  <si>
    <t>tranzitní soustava</t>
  </si>
  <si>
    <t>vnitrostátní přepravní soustava</t>
  </si>
  <si>
    <t>ložiskové zásobníky</t>
  </si>
  <si>
    <t>kavernové zásobníky</t>
  </si>
  <si>
    <t>aquiferové zásobníky</t>
  </si>
  <si>
    <t>MZS</t>
  </si>
  <si>
    <t>Meziroční změna spotřeby</t>
  </si>
  <si>
    <t>Green Gas</t>
  </si>
  <si>
    <t>Společnost Green Gas DPB, a.s. - provozovatel lokální distribuční soustavy</t>
  </si>
  <si>
    <t>Společnost MND Gas Storage a.s. - provozovatel zásobníku plynu</t>
  </si>
  <si>
    <t>NET4GAS</t>
  </si>
  <si>
    <t>Společnost NET4GAS, s.r.o. - provozovatel přepravní plynárenské soustavy</t>
  </si>
  <si>
    <t>Společnost Pražská plynárenská Distribuce, a.s. - provozovatel regionální distribuční soustavy</t>
  </si>
  <si>
    <t>Společnost E.ON Distribuce, a.s. - provozovatel regionální distribuční soustavy</t>
  </si>
  <si>
    <t>Normál</t>
  </si>
  <si>
    <t>Odchylka</t>
  </si>
  <si>
    <t>Odchylka průměrné teploty od dlouhodobého teplotního normálu</t>
  </si>
  <si>
    <t>Zákazníci</t>
  </si>
  <si>
    <t>Spotřeba plynu zákazníků ve všech kategoriích odběru</t>
  </si>
  <si>
    <t xml:space="preserve">Zkratky </t>
  </si>
  <si>
    <t>zákazníci</t>
  </si>
  <si>
    <t xml:space="preserve"> PP Distribuce</t>
  </si>
  <si>
    <t xml:space="preserve"> E.ON Distribuce</t>
  </si>
  <si>
    <t xml:space="preserve"> Ostatní společnosti</t>
  </si>
  <si>
    <t xml:space="preserve"> Celkem ČR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</si>
  <si>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</si>
  <si>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</si>
  <si>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</si>
  <si>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</si>
  <si>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</si>
  <si>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</si>
  <si>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</si>
  <si>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</si>
  <si>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</si>
  <si>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</si>
  <si>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</si>
  <si>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</si>
  <si>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</si>
  <si>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</si>
  <si>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>zákazníci připojeni přímo k PS</t>
  </si>
  <si>
    <t>Rozdíl</t>
  </si>
  <si>
    <t>MND Gas Storage a.s.</t>
  </si>
  <si>
    <t>SPP Storage, s.r.o.</t>
  </si>
  <si>
    <t>napojení zásobníků k přepravní soustavě</t>
  </si>
  <si>
    <t>Tabulka č. 40</t>
  </si>
  <si>
    <t xml:space="preserve">Pojmy </t>
  </si>
  <si>
    <t xml:space="preserve"> Zkratky a pojmy</t>
  </si>
  <si>
    <t>Délky plynovodů plynárenských soustav v ČR podle tlakových úrovní</t>
  </si>
  <si>
    <t>výroba plynu (VS)</t>
  </si>
  <si>
    <t>skutečnost</t>
  </si>
  <si>
    <t>ČHMÚ</t>
  </si>
  <si>
    <t>Český hydrometeorologický ústav</t>
  </si>
  <si>
    <t>Podíl měsíčních skutečných spotřeb
na celkové roční spotřebě plynu</t>
  </si>
  <si>
    <t>Přepočet</t>
  </si>
  <si>
    <t>Přepočtená spotřeba zemního plynu na teplotní podmínky dlouhodobého teplotního normálu stanoveného ČHMÚ</t>
  </si>
  <si>
    <t>Skutečnost</t>
  </si>
  <si>
    <t>Skutečně naměřená spotřeba zemního plynu</t>
  </si>
  <si>
    <t>přepočet</t>
  </si>
  <si>
    <t>meziroční
odchylka</t>
  </si>
  <si>
    <r>
      <t>mil.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</si>
  <si>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Maximální denní spotřeba plynu</t>
  </si>
  <si>
    <t>Minimální denní spotřeba plynu</t>
  </si>
  <si>
    <t>poměr mezi 
max. a min. 
spotřebou plynu</t>
  </si>
  <si>
    <t>Maximální spotřeba plynu</t>
  </si>
  <si>
    <t>Minimální spotřeba plynu</t>
  </si>
  <si>
    <t>Průměrná spotřeba plynu</t>
  </si>
  <si>
    <t>GasNet, s.r.o.</t>
  </si>
  <si>
    <t>innogy GS</t>
  </si>
  <si>
    <t>GasNet</t>
  </si>
  <si>
    <t>Moravia GS</t>
  </si>
  <si>
    <t>Moravia Gas Storage a.s.</t>
  </si>
  <si>
    <t>innogy Gas Storage, s.r.o.</t>
  </si>
  <si>
    <t>na konci předchozího roku</t>
  </si>
  <si>
    <t>na konci sledovaného roku</t>
  </si>
  <si>
    <t>Německo</t>
  </si>
  <si>
    <t>Slovensko</t>
  </si>
  <si>
    <t>Polsko</t>
  </si>
  <si>
    <t>Rakousko</t>
  </si>
  <si>
    <t>Saldo do/z ČR</t>
  </si>
  <si>
    <t>Tabulka č. 21</t>
  </si>
  <si>
    <t xml:space="preserve"> GasNet</t>
  </si>
  <si>
    <t>Hlavní město Praha</t>
  </si>
  <si>
    <r>
      <t xml:space="preserve">Kraje
</t>
    </r>
    <r>
      <rPr>
        <sz val="7"/>
        <rFont val="Arial Narrow"/>
        <family val="2"/>
        <charset val="238"/>
      </rPr>
      <t>(řazeno podle velikosti spotřeby)</t>
    </r>
  </si>
  <si>
    <r>
      <t xml:space="preserve">Kraje
</t>
    </r>
    <r>
      <rPr>
        <sz val="7"/>
        <rFont val="Arial Narrow"/>
        <family val="2"/>
        <charset val="238"/>
      </rPr>
      <t>(řazeno podle počtu zákazníků)</t>
    </r>
  </si>
  <si>
    <t>2016/2017</t>
  </si>
  <si>
    <t>2016/17</t>
  </si>
  <si>
    <t>Tabulka č. 38</t>
  </si>
  <si>
    <t>Tabulka č. 39</t>
  </si>
  <si>
    <t>Vývoj spotřeby zemního plynu v ČR v posledních 10 letech</t>
  </si>
  <si>
    <t>Vývoj denních spotřeb zemního plynu v ČR v posledních 10 letech</t>
  </si>
  <si>
    <r>
      <t>mil. m</t>
    </r>
    <r>
      <rPr>
        <vertAlign val="superscript"/>
        <sz val="8"/>
        <color theme="4" tint="-0.249977111117893"/>
        <rFont val="Arial Narrow"/>
        <family val="2"/>
        <charset val="238"/>
      </rPr>
      <t>3</t>
    </r>
  </si>
  <si>
    <r>
      <t>tis. m</t>
    </r>
    <r>
      <rPr>
        <vertAlign val="superscript"/>
        <sz val="8"/>
        <color theme="4" tint="-0.249977111117893"/>
        <rFont val="Arial Narrow"/>
        <family val="2"/>
        <charset val="238"/>
      </rPr>
      <t>3</t>
    </r>
  </si>
  <si>
    <r>
      <t>Souhrnné množství plynu v tis. m</t>
    </r>
    <r>
      <rPr>
        <vertAlign val="superscript"/>
        <sz val="8"/>
        <color theme="4" tint="-0.249977111117893"/>
        <rFont val="Arial Narrow"/>
        <family val="2"/>
        <charset val="238"/>
      </rPr>
      <t>3</t>
    </r>
    <r>
      <rPr>
        <sz val="8"/>
        <color theme="4" tint="-0.249977111117893"/>
        <rFont val="Arial Narrow"/>
        <family val="2"/>
        <charset val="238"/>
      </rPr>
      <t>/hodinu</t>
    </r>
  </si>
  <si>
    <t>Denní spotřeba zemního plynu v ČR v zimním období</t>
  </si>
  <si>
    <t>Bilance plynárenské soustavy ČR v zimním období</t>
  </si>
  <si>
    <t>aktuální denní 
teplotní gradient</t>
  </si>
  <si>
    <t>Spotřeba zemního plynu v ČR v zimním období v posledních 10 letech</t>
  </si>
  <si>
    <t xml:space="preserve"> Schémata a mapy</t>
  </si>
  <si>
    <t xml:space="preserve"> Královéhradecký</t>
  </si>
  <si>
    <t>Společnost Moravia Gas Storage a.s. - provozovatel zásobníku plynu</t>
  </si>
  <si>
    <t>Aktuální DTG</t>
  </si>
  <si>
    <t>Dlouhodobý DTG</t>
  </si>
  <si>
    <t>Denní modelová spotřeba</t>
  </si>
  <si>
    <t>Maximální dosažený denní teplotní gradient v ČR v posledních 10 letech</t>
  </si>
  <si>
    <t>CNG</t>
  </si>
  <si>
    <t>Podíl kategorie odběru na celkové spotřebě ČR</t>
  </si>
  <si>
    <t>Počet zákazníků ke konci období</t>
  </si>
  <si>
    <t>Meziroční změna celkové spotřeby</t>
  </si>
  <si>
    <t>Celková spotřeba</t>
  </si>
  <si>
    <t>Průměrná spotřeba na jednoho zákazníka</t>
  </si>
  <si>
    <t>bez přípojek</t>
  </si>
  <si>
    <t>včetně přípojek</t>
  </si>
  <si>
    <t>Provozovatelé regionálních distribučních soustav (RDS)</t>
  </si>
  <si>
    <t>Provozovatelé lokálních distribučních soustav (LDS)</t>
  </si>
  <si>
    <t>RDS + LDS + PPS</t>
  </si>
  <si>
    <t>Všechny délky uvedeny v m</t>
  </si>
  <si>
    <t>přípojky</t>
  </si>
  <si>
    <t>RDS + PPS</t>
  </si>
  <si>
    <t>RDS + LDS</t>
  </si>
  <si>
    <t>DTG</t>
  </si>
  <si>
    <t>Denní teplotní gradient (změna spotřeby plynu při jednotkové změně teploty)</t>
  </si>
  <si>
    <t>Bilanční rozdíl 
v přepravní soustavě</t>
  </si>
  <si>
    <t>Denní fyzické množství plynu pro pohon kompresních stanic a ostatní plyn, který představuje neměřené hodnoty rozdílového množství celkové bilance přepravní soustavy</t>
  </si>
  <si>
    <t>Compressed Natural Gas (stlačený zemní plyn)</t>
  </si>
  <si>
    <t xml:space="preserve">Společnost GasNet, s.r.o. - provozovatel regionální distribuční soustavy </t>
  </si>
  <si>
    <t>Společnost innogy Gas Storage, s.r.o. - provozovatel zásobníků plynu</t>
  </si>
  <si>
    <t>Maximum</t>
  </si>
  <si>
    <t>Minimum</t>
  </si>
  <si>
    <t>Kontrolní hodinový odečet podle distribučních soustav v ČR</t>
  </si>
  <si>
    <t>OP+VS+PKS</t>
  </si>
  <si>
    <t>Bilanční rozdíl v přepravní soustavě</t>
  </si>
  <si>
    <r>
      <t>Spotřeba zemního plynu podle kategorie VO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</si>
  <si>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Spotřeba zemního plynu podle kategorie VO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</si>
  <si>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Počet zákazníků podle kategorie VO v posledních 10 letech</t>
  </si>
  <si>
    <t>Počet zákazníků v posledních 10 letech</t>
  </si>
  <si>
    <r>
      <t>Spotřeba zemního plynu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</si>
  <si>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Spotřeba zemního plynu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</si>
  <si>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Průměrná teplota ovzduší</t>
  </si>
  <si>
    <t>Celková dodávka</t>
  </si>
  <si>
    <t>Spotřeba zemního plynu VO</t>
  </si>
  <si>
    <t>Spotřeba zemního plynu SO</t>
  </si>
  <si>
    <r>
      <t>Spotřeba zemního plynu podle kategorie SO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</si>
  <si>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Spotřeba zemního plynu podle kategorie SO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</si>
  <si>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Počet zákazníků podle kategorie SO v posledních 10 letech</t>
  </si>
  <si>
    <t>Spotřeba zemního plynu MO</t>
  </si>
  <si>
    <r>
      <t>Spotřeba zemního plynu podle kategorie MO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</si>
  <si>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Spotřeba zemního plynu podle kategorie MO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</si>
  <si>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Počet zákazníků podle kategorie MO v posledních 10 letech</t>
  </si>
  <si>
    <t>Spotřeba zemního plynu DOM</t>
  </si>
  <si>
    <r>
      <t>Spotřeba zemního plynu podle kategorie DOM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</si>
  <si>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Spotřeba zemního plynu podle kategorie DOM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</si>
  <si>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Počet zákazníků podle kategorie DOM v posledních 10 letech</t>
  </si>
  <si>
    <t>Podíl CNG na celkové spotřebě ČR</t>
  </si>
  <si>
    <t>Počet stanic CNG</t>
  </si>
  <si>
    <t>Průměrná dodávka do jedné stanice CNG</t>
  </si>
  <si>
    <t>Dodávka do CNG stanic</t>
  </si>
  <si>
    <t>Dodávka zemního plynu v ČR do CNG stanic v průběhu hodnoceného roku a v posledních 10 letech</t>
  </si>
  <si>
    <r>
      <t>Dodávka zemního plynu do CNG stanic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</si>
  <si>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Dodávka zemního plynu do CNG stanic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</si>
  <si>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Počet stanic CNG v posledních 10 letech</t>
  </si>
  <si>
    <t>Meziroční změna dodávek do CNG stanic</t>
  </si>
  <si>
    <t>Meziroční změna spotřeb na výrobu elektřiny</t>
  </si>
  <si>
    <t>Spotřeba zemního plynu celkem</t>
  </si>
  <si>
    <t>Počet výroben v posledních 10 letech</t>
  </si>
  <si>
    <t>Výroba elektřiny</t>
  </si>
  <si>
    <t>Počet 
výroben</t>
  </si>
  <si>
    <t>PPE Počerady 2</t>
  </si>
  <si>
    <t>PPE</t>
  </si>
  <si>
    <t>Paroplynová elektrárna</t>
  </si>
  <si>
    <t>Poznámka: Všechny údaje o spotřebě zemního plynu na výrobu elektřiny jsou již uvedeny v jednotlivých kategoriích odběru. PPE Počerady 2 byla uvedena do plného provozu v červenci roku 2013.</t>
  </si>
  <si>
    <t>VEL</t>
  </si>
  <si>
    <t>Roční bilance plynárenské soustavy ČR</t>
  </si>
  <si>
    <t>Spotřeba zemního plynu v ČR</t>
  </si>
  <si>
    <r>
      <t xml:space="preserve">Tok plynu do plynárenské soustavy ČR 
včetně distribučních soustav podle </t>
    </r>
    <r>
      <rPr>
        <b/>
        <sz val="12"/>
        <rFont val="Arial Narrow"/>
        <family val="2"/>
        <charset val="238"/>
      </rPr>
      <t>vstup</t>
    </r>
    <r>
      <rPr>
        <sz val="8"/>
        <rFont val="Arial Narrow"/>
        <family val="2"/>
        <charset val="238"/>
      </rPr>
      <t>ní země</t>
    </r>
  </si>
  <si>
    <r>
      <t xml:space="preserve">Tok plynu z plynárenské soustavy ČR 
včetně distribučních soustav podle </t>
    </r>
    <r>
      <rPr>
        <b/>
        <sz val="12"/>
        <rFont val="Arial Narrow"/>
        <family val="2"/>
        <charset val="238"/>
      </rPr>
      <t>výstup</t>
    </r>
    <r>
      <rPr>
        <sz val="8"/>
        <rFont val="Arial Narrow"/>
        <family val="2"/>
        <charset val="238"/>
      </rPr>
      <t>ní země</t>
    </r>
  </si>
  <si>
    <t>Tok plynu do/z plynárenské soustavy ČR včetně distribučních soustav podle vstupní/výstupní země v posledních 10 letech</t>
  </si>
  <si>
    <t>Tabulka č. 4</t>
  </si>
  <si>
    <t>Tok plynu ze/do zásobníků plynu, které náleží do plynárenské soustavy ČR v posledních 10 letech</t>
  </si>
  <si>
    <t>Nejvyšší dosažený stav provozních zásob</t>
  </si>
  <si>
    <t>Saldo
ze/do ZP</t>
  </si>
  <si>
    <t>Celková výroba plynu 
včetně ztrát a vlastní spotřeby plynu</t>
  </si>
  <si>
    <t>Období</t>
  </si>
  <si>
    <t>Počet jednotlivých zásobníků plynu pro potřeby ČR</t>
  </si>
  <si>
    <t>Bilance plynárenské soustavy ČR v průběhu roku</t>
  </si>
  <si>
    <t>Bilance plynárenské soustavy ČR v posledních 10 letech</t>
  </si>
  <si>
    <t>Stav provozních zásob 
k datu 31. 12.</t>
  </si>
  <si>
    <r>
      <t>mil.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</si>
  <si>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  <r>
      <rPr>
        <sz val="8"/>
        <color theme="4" tint="-0.499984740745262"/>
        <rFont val="Arial Narrow"/>
        <family val="2"/>
        <charset val="238"/>
      </rPr>
      <t>/rok</t>
    </r>
  </si>
  <si>
    <t>Počet výroben plynu
 v ČR</t>
  </si>
  <si>
    <t>Dodávka plynu 
z výrobny 
do distribuční soustavy</t>
  </si>
  <si>
    <t>Dodávka plynu 
z výrobny 
 zákazníkům připojených přímo na výrobnu plynu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</si>
  <si>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  <r>
      <rPr>
        <sz val="8"/>
        <color theme="4" tint="-0.499984740745262"/>
        <rFont val="Arial Narrow"/>
        <family val="2"/>
        <charset val="238"/>
      </rPr>
      <t>/hod</t>
    </r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</si>
  <si>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  <r>
      <rPr>
        <sz val="8"/>
        <color theme="4" tint="-0.499984740745262"/>
        <rFont val="Arial Narrow"/>
        <family val="2"/>
        <charset val="238"/>
      </rPr>
      <t>/den</t>
    </r>
  </si>
  <si>
    <t>Denní maximální a minimální spotřeba zemního plynu v ČR v průběhu roku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</si>
  <si>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</si>
  <si>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t>Symboly</t>
  </si>
  <si>
    <t>Plynárenská soustava</t>
  </si>
  <si>
    <t>Zásobníky plynu</t>
  </si>
  <si>
    <t>Spotřeba plynu</t>
  </si>
  <si>
    <t>Teplota ovzduší</t>
  </si>
  <si>
    <t>Velkoodběratelé</t>
  </si>
  <si>
    <t>Střední odběratelé</t>
  </si>
  <si>
    <t>Maloodběratelé</t>
  </si>
  <si>
    <t>Domácnosti</t>
  </si>
  <si>
    <t>Ostatní plyn</t>
  </si>
  <si>
    <t>Délky plynovodů</t>
  </si>
  <si>
    <t>Spotřeba zemního plynu podle plynárenských soustav, kategorií zákazníků a CNG v ČR</t>
  </si>
  <si>
    <r>
      <t>tis. m</t>
    </r>
    <r>
      <rPr>
        <vertAlign val="superscript"/>
        <sz val="8"/>
        <color theme="1" tint="0.34998626667073579"/>
        <rFont val="Arial Narrow"/>
        <family val="2"/>
        <charset val="238"/>
      </rPr>
      <t>3</t>
    </r>
  </si>
  <si>
    <r>
      <t>tis.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</si>
  <si>
    <t>Spotřeba zemního plynu podle krajů, kategorií zákazníků a CNG v ČR</t>
  </si>
  <si>
    <t xml:space="preserve"> OP+VS+PKS</t>
  </si>
  <si>
    <t xml:space="preserve"> Hlavní město Praha</t>
  </si>
  <si>
    <t>Počet zákazníků</t>
  </si>
  <si>
    <t>Spotřeba zemního plynu podle krajů v ČR v průběhu roku a v posledních 10 letech</t>
  </si>
  <si>
    <r>
      <t>Spotřeba zemního plynu podle krajů v ČR v posledních 10 letech (mil.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</si>
  <si>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Spotřeba zemního plynu podle krajů v ČR v posledních 10 letech (GWh)</t>
  </si>
  <si>
    <r>
      <t>Spotřeba zemního plynu v jednotlivých krajích v ČR v posledních 10 letech (mil.m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</si>
  <si>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Celková spotřeba zemního plynu v ČR s rozdělením na jednotlivé kraje v posledních 10 letech (GWh)</t>
  </si>
  <si>
    <t>Stanice CNG</t>
  </si>
  <si>
    <r>
      <t>Průběh  hodinových spotřeb plynu v ČR (tis. m</t>
    </r>
    <r>
      <rPr>
        <vertAlign val="superscript"/>
        <sz val="10"/>
        <color theme="1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>/hod)</t>
    </r>
  </si>
  <si>
    <t>Tabulka č. 12</t>
  </si>
  <si>
    <t>Tabulka č. 13</t>
  </si>
  <si>
    <t>Tabulka č. 14</t>
  </si>
  <si>
    <t>Tabulka č. 15</t>
  </si>
  <si>
    <t>Tabulka č. 16</t>
  </si>
  <si>
    <t>Tabulka č. 18</t>
  </si>
  <si>
    <t>Tabulka č. 19</t>
  </si>
  <si>
    <t>Tabulka č. 20</t>
  </si>
  <si>
    <t>Tabulka č. 22</t>
  </si>
  <si>
    <t>Tabulka č. 25</t>
  </si>
  <si>
    <t>Tabulka č. 26</t>
  </si>
  <si>
    <t>Tabulka č. 29</t>
  </si>
  <si>
    <t xml:space="preserve">  str. 4</t>
  </si>
  <si>
    <t xml:space="preserve">  str. 30</t>
  </si>
  <si>
    <t xml:space="preserve">  str. 34</t>
  </si>
  <si>
    <t>Výroba plynu
 v ČR
(celkem 
včetně VS)</t>
  </si>
  <si>
    <t>PKS</t>
  </si>
  <si>
    <t>Plyn pro pohon kompresních stanic na přepravní soustavě</t>
  </si>
  <si>
    <t>2017/2018</t>
  </si>
  <si>
    <t>Zimní období</t>
  </si>
  <si>
    <t>Plyn pro pohon KS</t>
  </si>
  <si>
    <t>Schéma</t>
  </si>
  <si>
    <t>Toky plynu v plynárenské soustavě ČR</t>
  </si>
  <si>
    <t>Přepravní soustava a zásobníky plynu ČR</t>
  </si>
  <si>
    <t>Kompresní stanice (KS)</t>
  </si>
  <si>
    <t>Tok plynu v přepravní soustavě
(PS)</t>
  </si>
  <si>
    <t>Předávací stanice</t>
  </si>
  <si>
    <t>Tok plynu z plynárenské 
soustavy ČR přes PPL</t>
  </si>
  <si>
    <t>Tok plynu do plynárenské 
soustavy ČR přes PPL</t>
  </si>
  <si>
    <t>Spotřeba zákazníků připojených k LDS, která není napojena na RDS</t>
  </si>
  <si>
    <t>Ostatní plyn (vlastní spotřeba, ztráty, změna akumulace v RDS)</t>
  </si>
  <si>
    <t>Spotřeba zákazníků připojených přímo k PS</t>
  </si>
  <si>
    <t>Tok plynu v lokální distribuční soustavě (LDS)</t>
  </si>
  <si>
    <t>Hraniční předávací stanice (HPS)</t>
  </si>
  <si>
    <t>Výroba plynu v ČR (VP)</t>
  </si>
  <si>
    <t>Přeshraniční plynovod (PPL)</t>
  </si>
  <si>
    <t>Spotřeba plynu v ČR</t>
  </si>
  <si>
    <t>Hodnoty zajištění BSD v ČR v průběhu topné sezóny</t>
  </si>
  <si>
    <t>2018</t>
  </si>
  <si>
    <t>CHZ+NECHZ</t>
  </si>
  <si>
    <t>Říjen</t>
  </si>
  <si>
    <t>Listopad</t>
  </si>
  <si>
    <t>Prosinec</t>
  </si>
  <si>
    <t>Leden</t>
  </si>
  <si>
    <t>Únor</t>
  </si>
  <si>
    <t>Březen</t>
  </si>
  <si>
    <t>meziroční 
změna</t>
  </si>
  <si>
    <t>měsíc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</si>
  <si>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</si>
  <si>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</si>
  <si>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</si>
  <si>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</si>
  <si>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</si>
  <si>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</si>
  <si>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2014/2015</t>
  </si>
  <si>
    <t>Stav zásob u všech zásobníků plynu v ČR v zimní sezóně 2017/2018</t>
  </si>
  <si>
    <t>stav provozních zásob</t>
  </si>
  <si>
    <r>
      <t>kWh/m</t>
    </r>
    <r>
      <rPr>
        <vertAlign val="superscript"/>
        <sz val="10"/>
        <color theme="5" tint="-0.249977111117893"/>
        <rFont val="Arial Narrow"/>
        <family val="2"/>
        <charset val="238"/>
      </rPr>
      <t>3</t>
    </r>
  </si>
  <si>
    <t>Zimní sezóna 2017/2018</t>
  </si>
  <si>
    <t>Tabulka č. 41</t>
  </si>
  <si>
    <t>Tabulka č. 42</t>
  </si>
  <si>
    <t>2017/18</t>
  </si>
  <si>
    <t xml:space="preserve">  str. 51</t>
  </si>
  <si>
    <t>Tabulka č. 43</t>
  </si>
  <si>
    <t>svítiplyn</t>
  </si>
  <si>
    <t>zemní plyn</t>
  </si>
  <si>
    <t>Spotřeba zemního plynu a svítiplynu v ČR v posledních 70 letech</t>
  </si>
  <si>
    <t>*</t>
  </si>
  <si>
    <t>* Poslední dodávky svítiplynu v ČR byly ukončeny v červnu 1996</t>
  </si>
  <si>
    <t>Grafy</t>
  </si>
  <si>
    <t>Maximální denní spotřeba</t>
  </si>
  <si>
    <t>Skutečná roční spotřeba</t>
  </si>
  <si>
    <t>Tabulka č. 44</t>
  </si>
  <si>
    <t>Průměrná teplota ovzduší v ČR v posledních 30 letech</t>
  </si>
  <si>
    <t xml:space="preserve">  str. 52</t>
  </si>
  <si>
    <t>2003</t>
  </si>
  <si>
    <t>1998</t>
  </si>
  <si>
    <t>2001</t>
  </si>
  <si>
    <t>2006</t>
  </si>
  <si>
    <t>2002</t>
  </si>
  <si>
    <t xml:space="preserve">             °C</t>
  </si>
  <si>
    <t>Teplota ovzduší podle krajů v ČR v průběhu roku a v posledních 10 letech</t>
  </si>
  <si>
    <t>Teplota ovzduší podle krajů v ČR v posledních 10 letech (°C)</t>
  </si>
  <si>
    <t xml:space="preserve">  str. 49</t>
  </si>
  <si>
    <t xml:space="preserve">  str. 53</t>
  </si>
  <si>
    <t>Podíl CHZ a NECHZ na celkové dodávce v zimním období a meziroční porovnání</t>
  </si>
  <si>
    <t>Hodnoty zajištění BSD v ČR v průběhu topné sezóny a meziroční porovnání</t>
  </si>
  <si>
    <t>NET4GAS, s.r.o., všechny LDS, výrobci plynu</t>
  </si>
  <si>
    <t>Dlouhodobý teplotní normál vytvořený pro plynárenství ČHMÚ</t>
  </si>
  <si>
    <t>2000</t>
  </si>
  <si>
    <t>za rok 2017</t>
  </si>
  <si>
    <t>o provozu plynárenské soustavy</t>
  </si>
  <si>
    <t>Roční</t>
  </si>
  <si>
    <t>zpráva</t>
  </si>
  <si>
    <t>Spotřeba zemního plynu v ČR na výrobu elektřiny v průběhu roku a v posledních 10 letech</t>
  </si>
  <si>
    <t xml:space="preserve"> Historie plynárenství v ČR</t>
  </si>
  <si>
    <t>Počet zákazníků podle krajů, kategorie zákazníků a CNG v ČR</t>
  </si>
  <si>
    <t>Poznámka: Nárůst počtu zákazníků v roce 2017 byl způsoben přičtením zákazníků z LDS, které se nově sledují od 1. 1. 2017.</t>
  </si>
  <si>
    <t>dodávka (MWh)</t>
  </si>
  <si>
    <r>
      <t>dodávka (tis.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  <r>
      <rPr>
        <sz val="8"/>
        <color theme="4" tint="-0.499984740745262"/>
        <rFont val="Arial Narrow"/>
        <family val="2"/>
        <charset val="238"/>
      </rPr>
      <t>)</t>
    </r>
  </si>
  <si>
    <r>
      <t>dodávka (tis.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  <r>
      <rPr>
        <sz val="8"/>
        <color theme="1" tint="0.499984740745262"/>
        <rFont val="Arial Narrow"/>
        <family val="2"/>
        <charset val="238"/>
      </rPr>
      <t>)</t>
    </r>
  </si>
  <si>
    <t>podíl (%)</t>
  </si>
  <si>
    <t>meziroční změna (%)</t>
  </si>
  <si>
    <t>Množství uskladněného plynu v ČR v zimním období a meziroční porovnání</t>
  </si>
  <si>
    <t>množství plynu</t>
  </si>
  <si>
    <t>Spotřeba zemního plynu na výrobu elektřiny</t>
  </si>
  <si>
    <t xml:space="preserve">Počet obchodníků zajišťujících bezpečnostní standard dodávek plynu a způsob jeho prokazování v ČR </t>
  </si>
  <si>
    <t>Spotřeba zemního plynu v ČR v průběhu zimního období</t>
  </si>
  <si>
    <t xml:space="preserve"> Provoz plynárenské soustavy ČR v roce 2018</t>
  </si>
  <si>
    <t xml:space="preserve"> Bezpečnostní standard dodávky plynu 2018/2019</t>
  </si>
  <si>
    <t xml:space="preserve"> Provoz plynárenské soustavy ČR v zimním období 2018/2019</t>
  </si>
  <si>
    <t>Bilance plynárenské soustavy v roce 2018</t>
  </si>
  <si>
    <t>Bilance plynárenské soustavy ČR v roce 2018</t>
  </si>
  <si>
    <t>Bilance plynárenské soustavy ČR v letech 2009 - 2018</t>
  </si>
  <si>
    <t>Tok plynu ze/do zásobníků plynu, které náleží do plynárenské soustavy ČR v letech 2009 - 2018</t>
  </si>
  <si>
    <t>Celková výroba plynu včetně ztrát a vlastní spotřeby plynu v letech 2009 - 2018</t>
  </si>
  <si>
    <t>Celková výroba plynu včetně ztrát a vlastní spotřeby plynu v průběhu roku 2018</t>
  </si>
  <si>
    <t>Spotřeba zemního plynu v roce 2018</t>
  </si>
  <si>
    <t>Podíl čtvrtletních skutečných spotřeb 
na celkové roční spotřebě plynu v roce 2018</t>
  </si>
  <si>
    <t>Podíl skutečné spotřeby v topném období
na celkové roční spotřebě plynu v roce 2018</t>
  </si>
  <si>
    <t>Teplota ovzduší v ČR v roce 2018</t>
  </si>
  <si>
    <r>
      <rPr>
        <sz val="8"/>
        <color theme="1"/>
        <rFont val="Arial Narrow"/>
        <family val="2"/>
        <charset val="238"/>
      </rPr>
      <t>průměr</t>
    </r>
    <r>
      <rPr>
        <b/>
        <sz val="8"/>
        <color theme="1"/>
        <rFont val="Arial Narrow"/>
        <family val="2"/>
        <charset val="238"/>
      </rPr>
      <t xml:space="preserve">
2018</t>
    </r>
  </si>
  <si>
    <r>
      <rPr>
        <sz val="8"/>
        <color theme="1"/>
        <rFont val="Arial Narrow"/>
        <family val="2"/>
        <charset val="238"/>
      </rPr>
      <t>max.</t>
    </r>
    <r>
      <rPr>
        <b/>
        <sz val="8"/>
        <color theme="1"/>
        <rFont val="Arial Narrow"/>
        <family val="2"/>
        <charset val="238"/>
      </rPr>
      <t xml:space="preserve">
2018</t>
    </r>
  </si>
  <si>
    <r>
      <rPr>
        <sz val="8"/>
        <color theme="1"/>
        <rFont val="Arial Narrow"/>
        <family val="2"/>
        <charset val="238"/>
      </rPr>
      <t>min.</t>
    </r>
    <r>
      <rPr>
        <b/>
        <sz val="8"/>
        <color theme="1"/>
        <rFont val="Arial Narrow"/>
        <family val="2"/>
        <charset val="238"/>
      </rPr>
      <t xml:space="preserve">
2018</t>
    </r>
  </si>
  <si>
    <t>průměr
2017</t>
  </si>
  <si>
    <t>odchylka
od r. 2017</t>
  </si>
  <si>
    <t>Spotřeba zemního plynu v letech 2009 - 2018</t>
  </si>
  <si>
    <t>2009 - 2018</t>
  </si>
  <si>
    <t>KHO - 27. 2. 2018</t>
  </si>
  <si>
    <t>Spotřeba zemního plynu v ČR v průběhu hodnoceného roku a v posledních 10 letech</t>
  </si>
  <si>
    <r>
      <t>Spotřeba zemního plynu v ČR podle kategorie</t>
    </r>
    <r>
      <rPr>
        <b/>
        <sz val="12"/>
        <color theme="4" tint="-0.249977111117893"/>
        <rFont val="Arial Narrow"/>
        <family val="2"/>
        <charset val="238"/>
      </rPr>
      <t xml:space="preserve"> velkoodběru</t>
    </r>
    <r>
      <rPr>
        <sz val="12"/>
        <color theme="4" tint="-0.249977111117893"/>
        <rFont val="Arial Narrow"/>
        <family val="2"/>
        <charset val="238"/>
      </rPr>
      <t xml:space="preserve"> v průběhu hodnoceného roku a v posledních 10 letech</t>
    </r>
  </si>
  <si>
    <r>
      <t>Spotřeba zemního plynu v ČR podle kategorie</t>
    </r>
    <r>
      <rPr>
        <b/>
        <sz val="12"/>
        <color theme="4" tint="-0.249977111117893"/>
        <rFont val="Arial Narrow"/>
        <family val="2"/>
        <charset val="238"/>
      </rPr>
      <t xml:space="preserve"> maloodběru</t>
    </r>
    <r>
      <rPr>
        <sz val="12"/>
        <color theme="4" tint="-0.249977111117893"/>
        <rFont val="Arial Narrow"/>
        <family val="2"/>
        <charset val="238"/>
      </rPr>
      <t xml:space="preserve"> v průběhu hodnoceného roku a v posledních 10 letech</t>
    </r>
  </si>
  <si>
    <r>
      <t>Spotřeba zemního plynu v ČR podle kategorie</t>
    </r>
    <r>
      <rPr>
        <b/>
        <sz val="12"/>
        <color theme="4" tint="-0.249977111117893"/>
        <rFont val="Arial Narrow"/>
        <family val="2"/>
        <charset val="238"/>
      </rPr>
      <t xml:space="preserve"> středního odběru</t>
    </r>
    <r>
      <rPr>
        <sz val="12"/>
        <color theme="4" tint="-0.249977111117893"/>
        <rFont val="Arial Narrow"/>
        <family val="2"/>
        <charset val="238"/>
      </rPr>
      <t xml:space="preserve"> v průběhu hodnoceného roku a v posledních 10 letech</t>
    </r>
  </si>
  <si>
    <r>
      <t>Spotřeba zemního plynu v ČR podle kategorie</t>
    </r>
    <r>
      <rPr>
        <b/>
        <sz val="12"/>
        <color theme="4" tint="-0.249977111117893"/>
        <rFont val="Arial Narrow"/>
        <family val="2"/>
        <charset val="238"/>
      </rPr>
      <t xml:space="preserve"> domácnosti</t>
    </r>
    <r>
      <rPr>
        <sz val="12"/>
        <color theme="4" tint="-0.249977111117893"/>
        <rFont val="Arial Narrow"/>
        <family val="2"/>
        <charset val="238"/>
      </rPr>
      <t xml:space="preserve"> v průběhu hodnoceného roku a v posledních 10 letech</t>
    </r>
  </si>
  <si>
    <t>Počet zákazníků v roce 2018</t>
  </si>
  <si>
    <r>
      <t xml:space="preserve">počet zákazníků 
</t>
    </r>
    <r>
      <rPr>
        <sz val="7"/>
        <rFont val="Arial Narrow"/>
        <family val="2"/>
        <charset val="238"/>
      </rPr>
      <t>k 31.12.2018</t>
    </r>
  </si>
  <si>
    <t>Teplota ovzduší v roce 2018</t>
  </si>
  <si>
    <t>Průměrná roční teplota ovzduší v roce 2018</t>
  </si>
  <si>
    <t>Podíl spotřeby podle plynárenských společností v roce 2018</t>
  </si>
  <si>
    <t>Spotřeba plynu podle plynárenských společností v roce 2018</t>
  </si>
  <si>
    <t>Délky plynovodů k 31. 12. 2018</t>
  </si>
  <si>
    <t>spotřeba plynu v roce 2018</t>
  </si>
  <si>
    <r>
      <t xml:space="preserve">počet zákazníků v roce 2018
</t>
    </r>
    <r>
      <rPr>
        <sz val="7"/>
        <rFont val="Arial Narrow"/>
        <family val="2"/>
        <charset val="238"/>
      </rPr>
      <t>k 31. 12. 2018</t>
    </r>
  </si>
  <si>
    <t>Počet zákazníků podle krajů v roce 2018</t>
  </si>
  <si>
    <t>Spotřeba zemního plynu podle krajů v ČR v roce 2018 (GWh)</t>
  </si>
  <si>
    <r>
      <t>Spotřeba zemního plynu podle krajů v ČR v roce 2018 (mil.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</si>
  <si>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Teplota ovzduší podle krajů v ČR v roce 2018 (°C)</t>
  </si>
  <si>
    <t>2018/2019</t>
  </si>
  <si>
    <t>* Všechna data jsou uvedena na základě údajů od obchodníků s plynem a výrobců plynu zajišťujících BSD k 1. 3. 2019</t>
  </si>
  <si>
    <t>Poznámka: Případné rozdíly ve stavech zásob vůči těžbě a vtláčení zásobníků plynu způsobují geologické ztráty, technologická spotřeba, převod plynu do podušky nebo navýšení skladovacích zásob u jednotlivých zásobníků plynu. V roce 2009 zahrnuje těžba a vtláčení z/do zásobníku plynu pro ČR také ZP Láb (Slovensko). Společnost Moravia Gas Storage a.s. uvedla ZP Dambořice do provozu 1. července 2016.</t>
  </si>
  <si>
    <t>všechny plyny</t>
  </si>
  <si>
    <r>
      <t>tis. m</t>
    </r>
    <r>
      <rPr>
        <vertAlign val="superscript"/>
        <sz val="8"/>
        <rFont val="Arial Narrow"/>
        <family val="2"/>
        <charset val="238"/>
      </rPr>
      <t xml:space="preserve">3 </t>
    </r>
  </si>
  <si>
    <t>druh plynu</t>
  </si>
  <si>
    <t>koksárenský plyn</t>
  </si>
  <si>
    <t>degazační plyn</t>
  </si>
  <si>
    <t>generátorový plyn</t>
  </si>
  <si>
    <t>skládkový plyn</t>
  </si>
  <si>
    <t>biometan</t>
  </si>
  <si>
    <t>propan, butan a jejich směsi</t>
  </si>
  <si>
    <t>Dodávka plynu z výrobny 
do distribuční soustavy</t>
  </si>
  <si>
    <t>Dodávka plynu z výrobny 
 zákazníkům připojených přímo na výrobnu plynu</t>
  </si>
  <si>
    <t>Vlastní spotřeba 
výrobců plynu</t>
  </si>
  <si>
    <t>Výroba zemního plynu v ČR</t>
  </si>
  <si>
    <t>Výroba všech plynů v ČR</t>
  </si>
  <si>
    <t>Celková výroba všech plynů včetně ztrát a vlastní spotřeby plynu v průběhu roku 2018</t>
  </si>
  <si>
    <t>Poznámka:</t>
  </si>
  <si>
    <t xml:space="preserve">  str. 5</t>
  </si>
  <si>
    <t>Tok plynu ze/do zásobníků plynu, které náleží do plynárenské soustavy ČR v roce 2018</t>
  </si>
  <si>
    <t>Nejvyšší dosažený stav provozních zásob v letech 2009 až 2018</t>
  </si>
  <si>
    <t>Podíly ročních toků plynu do ČR na největším toku plynu (rok 2013) za posledních deset let</t>
  </si>
  <si>
    <t>Maximální množství provozních zásob</t>
  </si>
  <si>
    <t>Podíl dosaženého stavu zásob na maximálním množství provozních zásob</t>
  </si>
  <si>
    <t>Maximální denní výkon těžby plynu</t>
  </si>
  <si>
    <t>Provozovatelé zásobníku plynu</t>
  </si>
  <si>
    <t xml:space="preserve">Nejvyšší dosažená denní těžba plynu </t>
  </si>
  <si>
    <t>Tok plynu ze/do zásobníků plynu</t>
  </si>
  <si>
    <t>Podíl dosažené denní těžby na maximálním výkonu těžby plynu</t>
  </si>
  <si>
    <t>Poznámka: Případné rozdíly ve stavech zásob vůči těžbě a vtláčení zásobníků plynu způsobují geologické ztráty, technologická spotřeba, převod plynu do podušky nebo navýšení skladovacích zásob u jednotlivých zásobníků plynu.</t>
  </si>
  <si>
    <t>Podíly provozovatelů zásobníku plynu na nejvyšším dosaženém stavu provozních zásob</t>
  </si>
  <si>
    <t>Podíly provozovatelů zásobníku plynu na nejvyšší denní těžbě plynu</t>
  </si>
  <si>
    <t>Poznámka: V celkové výrobě plynu včetně ztrát a vlastní spotřeby není v roce 2017 započítána dodávka zákazníkům připojených přímo na výrobnu plynu (zkušební dodávka LNG společnosti Spolgas s.r.o. do distribuční sítě GasNet s.r.o.).</t>
  </si>
  <si>
    <t>Poznámka: V celkové výrobě plynu včetně ztrát a vlastní spotřeby není započítána v roce 2017 dodávka zákazníkům připojených přímo na výrobnu plynu (zkušební dodávka LNG společnosti Spolgas s.r.o. do distribuční sítě GasNet s.r.o.).</t>
  </si>
  <si>
    <t>Poznámka: Zdroj dat za období 2009 až 2016 poskytl Český plynárenský svaz. Údaje o dodávkách do CNG stanic jsou u tabulky č. 19, 20, 21 a 25 zahrnuty v jednotlivých kategoriích odběru.</t>
  </si>
  <si>
    <t>* Ostatní společnosti zahrnují dodávky zákazníkům připojených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</si>
  <si>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>Ostatní</t>
  </si>
  <si>
    <t xml:space="preserve">  str. 33</t>
  </si>
  <si>
    <t>Množství plynu distribuovaného přes lokální distribuční soustavy v ČR</t>
  </si>
  <si>
    <t>LDS celkem</t>
  </si>
  <si>
    <t>LDS v ČR</t>
  </si>
  <si>
    <r>
      <t>LDS v RDS</t>
    </r>
    <r>
      <rPr>
        <vertAlign val="superscript"/>
        <sz val="8"/>
        <rFont val="Arial Narrow"/>
        <family val="2"/>
        <charset val="238"/>
      </rPr>
      <t>1)</t>
    </r>
  </si>
  <si>
    <r>
      <t>LDS mimo RDS</t>
    </r>
    <r>
      <rPr>
        <vertAlign val="superscript"/>
        <sz val="8"/>
        <rFont val="Arial Narrow"/>
        <family val="2"/>
        <charset val="238"/>
      </rPr>
      <t>2)</t>
    </r>
  </si>
  <si>
    <t>1) LDS v RDS - Všechny lokální distribuční soustavy, které jsou napojeny na regionální distribuční soustavy</t>
  </si>
  <si>
    <t>2) LDS mimo RDS - Všechny lokální distribuční soustavy, které nejsou napojeny na regionální distribuční soustavy (ostrovní provozy, LNG)</t>
  </si>
  <si>
    <t>Výroba zemního plynu v ČR v posledních 10 letech</t>
  </si>
  <si>
    <t>2019</t>
  </si>
  <si>
    <t>Hodnoty zajištění BSD v ČR v průběhu topné sezóny v posledních 5 sezónách</t>
  </si>
  <si>
    <t>Zimní sezóna 2018/2019</t>
  </si>
  <si>
    <t>Spotřeba zemního plynu v zimním období 2018/2019</t>
  </si>
  <si>
    <t>Bilance plynárenské soustavy ČR v zimním období 2018/2019</t>
  </si>
  <si>
    <t>Množství uskladněného plynu v ČR v zimní sezóně 2018/2019 a 2017/2018 (vždy k poslednímu dni v měsíci)</t>
  </si>
  <si>
    <t>Tabulka č. 45</t>
  </si>
  <si>
    <t>Spotřeba zemního plynu v ČR v zimním období 2018/2019</t>
  </si>
  <si>
    <t>od 2017/2018</t>
  </si>
  <si>
    <t>2018/19</t>
  </si>
  <si>
    <t>Spotřeba zemního plynu v ČR v zimním období 2009/2010 - 2018/2019</t>
  </si>
  <si>
    <t>Tabulka č. 46</t>
  </si>
  <si>
    <t>Tabulka č. 47</t>
  </si>
  <si>
    <t>1949 - 2018</t>
  </si>
  <si>
    <t>Průměrná teplota ovzduší v ČR v letech 1989 až 2018 (°C)</t>
  </si>
  <si>
    <t xml:space="preserve">  str. 50</t>
  </si>
  <si>
    <t xml:space="preserve">  str. 54</t>
  </si>
  <si>
    <t xml:space="preserve">  str. 57</t>
  </si>
  <si>
    <t xml:space="preserve">  str. 58</t>
  </si>
  <si>
    <t>LNG</t>
  </si>
  <si>
    <t>Liquefied Natural Gas (zkapalněný zemní plyn )</t>
  </si>
  <si>
    <t>Podíl spotřeby zemního plynu v ČR podle kategorií zákazníů v roce 218</t>
  </si>
  <si>
    <t>Podíl spotřeby zemního plynu v ČR podle způsobu užití v roce 2018</t>
  </si>
  <si>
    <t>Podíl spotřeby zemního plynu podle kategorie zákazníků a způsobu užití v ČR</t>
  </si>
  <si>
    <t xml:space="preserve">  str. 59</t>
  </si>
  <si>
    <t xml:space="preserve">  str. 55</t>
  </si>
  <si>
    <t xml:space="preserve">  str. 41</t>
  </si>
  <si>
    <t xml:space="preserve">  str. 37</t>
  </si>
  <si>
    <t>Počet zákazníků/výroben/stanic</t>
  </si>
  <si>
    <t>Dodávka CHZ v zimní sezóně 2018/2019</t>
  </si>
  <si>
    <t>Celková spotřeba plynu CHZ v zimním období</t>
  </si>
  <si>
    <t>Měsíční spotřeba</t>
  </si>
  <si>
    <t>Denní maximální spotřeba</t>
  </si>
  <si>
    <t>Denní minimální spotřeba</t>
  </si>
  <si>
    <t>Denní průměrná spotřeba</t>
  </si>
  <si>
    <t>Průběh denní skutečné spotřeby plynu chráněných zákazníků (CHZ) v zimní sezóně 2018/2019</t>
  </si>
  <si>
    <t>Denní skutečná spotřeba plynu chráněných zákazníků (CHZ) v zimní sezóně 2018/2019</t>
  </si>
  <si>
    <t>rozdíl 
přepočet - skutečnost</t>
  </si>
  <si>
    <t>Pardubický kraj</t>
  </si>
  <si>
    <t>Ústecký kraj</t>
  </si>
  <si>
    <t>Olomoucký kraj</t>
  </si>
  <si>
    <t>Tabulka č. 17/2</t>
  </si>
  <si>
    <t>spotřeba v RDS</t>
  </si>
  <si>
    <r>
      <t>Schéma denní bilance (tis. m</t>
    </r>
    <r>
      <rPr>
        <vertAlign val="superscript"/>
        <sz val="12"/>
        <rFont val="Arial Narrow"/>
        <family val="2"/>
        <charset val="238"/>
      </rPr>
      <t>3</t>
    </r>
    <r>
      <rPr>
        <sz val="12"/>
        <rFont val="Arial Narrow"/>
        <family val="2"/>
        <charset val="238"/>
      </rPr>
      <t>)</t>
    </r>
  </si>
  <si>
    <t>Tabulka č. 17/1</t>
  </si>
  <si>
    <t>Tabulka č. 31</t>
  </si>
  <si>
    <t>Délky plynovodů plynárenských soustav v ČR podle tlakových úrovní v posledních 10 letech</t>
  </si>
  <si>
    <t>Délky plynovodů k 31. 12. daného roku</t>
  </si>
  <si>
    <t>Délky plynovodů v letech 2009 až 2018 (bez přípojek)</t>
  </si>
  <si>
    <t>Tarifní statistiky podle kategorie odběru a pásma v ČR letech 2011 - 2017</t>
  </si>
  <si>
    <t>Tabulka č. 36/1</t>
  </si>
  <si>
    <t>Tarifní statistiky</t>
  </si>
  <si>
    <t>Distribuované množství</t>
  </si>
  <si>
    <t>Počet odběrných míst</t>
  </si>
  <si>
    <t>kategorie a pásma (MWh)</t>
  </si>
  <si>
    <r>
      <t>VO</t>
    </r>
    <r>
      <rPr>
        <b/>
        <sz val="12"/>
        <rFont val="Arial Narrow"/>
        <family val="2"/>
        <charset val="238"/>
      </rPr>
      <t>+</t>
    </r>
    <r>
      <rPr>
        <b/>
        <sz val="12"/>
        <color theme="8" tint="-0.249977111117893"/>
        <rFont val="Arial Narrow"/>
        <family val="2"/>
        <charset val="238"/>
      </rPr>
      <t>SO</t>
    </r>
  </si>
  <si>
    <t>odběr z dálkovodu</t>
  </si>
  <si>
    <t>z místní sítě</t>
  </si>
  <si>
    <t>0 - 1,89</t>
  </si>
  <si>
    <t>1,89 - 7,56</t>
  </si>
  <si>
    <t>7,56 - 15</t>
  </si>
  <si>
    <t>15 - 25</t>
  </si>
  <si>
    <t>25 - 45</t>
  </si>
  <si>
    <t>45 - 63</t>
  </si>
  <si>
    <t>63 - 630</t>
  </si>
  <si>
    <r>
      <rPr>
        <sz val="8"/>
        <color theme="9" tint="-0.249977111117893"/>
        <rFont val="Arial Narrow"/>
        <family val="2"/>
        <charset val="238"/>
      </rPr>
      <t>MO</t>
    </r>
    <r>
      <rPr>
        <sz val="8"/>
        <rFont val="Arial Narrow"/>
        <family val="2"/>
        <charset val="238"/>
      </rPr>
      <t>+</t>
    </r>
    <r>
      <rPr>
        <sz val="8"/>
        <color theme="5" tint="-0.249977111117893"/>
        <rFont val="Arial Narrow"/>
        <family val="2"/>
        <charset val="238"/>
      </rPr>
      <t>DOM</t>
    </r>
  </si>
  <si>
    <r>
      <t>CELKEM (</t>
    </r>
    <r>
      <rPr>
        <sz val="8"/>
        <color theme="4" tint="-0.249977111117893"/>
        <rFont val="Arial Narrow"/>
        <family val="2"/>
        <charset val="238"/>
      </rPr>
      <t>VO</t>
    </r>
    <r>
      <rPr>
        <sz val="8"/>
        <rFont val="Arial Narrow"/>
        <family val="2"/>
        <charset val="238"/>
      </rPr>
      <t>+</t>
    </r>
    <r>
      <rPr>
        <sz val="8"/>
        <color theme="8" tint="-0.249977111117893"/>
        <rFont val="Arial Narrow"/>
        <family val="2"/>
        <charset val="238"/>
      </rPr>
      <t>SO</t>
    </r>
    <r>
      <rPr>
        <sz val="8"/>
        <rFont val="Arial Narrow"/>
        <family val="2"/>
        <charset val="238"/>
      </rPr>
      <t>+</t>
    </r>
    <r>
      <rPr>
        <sz val="8"/>
        <color theme="9" tint="-0.249977111117893"/>
        <rFont val="Arial Narrow"/>
        <family val="2"/>
        <charset val="238"/>
      </rPr>
      <t>MO</t>
    </r>
    <r>
      <rPr>
        <sz val="8"/>
        <rFont val="Arial Narrow"/>
        <family val="2"/>
        <charset val="238"/>
      </rPr>
      <t>+</t>
    </r>
    <r>
      <rPr>
        <sz val="8"/>
        <color theme="5" tint="-0.249977111117893"/>
        <rFont val="Arial Narrow"/>
        <family val="2"/>
        <charset val="238"/>
      </rPr>
      <t>DOM</t>
    </r>
    <r>
      <rPr>
        <sz val="8"/>
        <rFont val="Arial Narrow"/>
        <family val="2"/>
        <charset val="238"/>
      </rPr>
      <t>)</t>
    </r>
  </si>
  <si>
    <t>Tabulka č. 36/2</t>
  </si>
  <si>
    <t>VO+SO - distribuované množství (MWh)</t>
  </si>
  <si>
    <t>MO - distribuované množství (MWh)</t>
  </si>
  <si>
    <t>DOM - distribuované množství (MWh)</t>
  </si>
  <si>
    <t>VO+SO / MO+DOM - distribuované množství (MWh)</t>
  </si>
  <si>
    <t xml:space="preserve">  str. 63</t>
  </si>
  <si>
    <t xml:space="preserve">  str. 62</t>
  </si>
  <si>
    <t xml:space="preserve">  str. 61</t>
  </si>
  <si>
    <t xml:space="preserve">  str. 56</t>
  </si>
  <si>
    <t xml:space="preserve">  str. 38</t>
  </si>
  <si>
    <t>Tabulka č. 32/1</t>
  </si>
  <si>
    <t>Tabulka č. 32/2</t>
  </si>
  <si>
    <t>Tabulka č. 33/1</t>
  </si>
  <si>
    <t>Tabulka č. 33/2</t>
  </si>
  <si>
    <t>Tabulka č. 34</t>
  </si>
  <si>
    <t>Tabulka č. 48</t>
  </si>
  <si>
    <t>Tabulka č. 49</t>
  </si>
  <si>
    <t>Tabulka č. 50</t>
  </si>
  <si>
    <t>Podnikatelé</t>
  </si>
  <si>
    <t>POD</t>
  </si>
  <si>
    <r>
      <t xml:space="preserve"> Spotřeba plynu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</si>
  <si>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Spotřeba plynu (MWh)</t>
  </si>
  <si>
    <t>Podíl (%)</t>
  </si>
  <si>
    <t>Stav zásob u všech zásobníků plynu v ČR v zimní sezóně 2018/2019</t>
  </si>
  <si>
    <t>Spotřeba zemního plynu na výrobu elektřiny v roce 2018</t>
  </si>
  <si>
    <r>
      <t>Spotřeba zemního plynu na výrobu elektřiny v posledních 10 letech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</si>
  <si>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Spotřeba zemního plynu na výrobu elektřiny v hodnoceném roce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</si>
  <si>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Podíl spotřeb na VEL na celkové spotřebě ČR</t>
  </si>
  <si>
    <t>Poznámka: Rozdílné znaménko v objemových a energetických jednotkách "Bilančního rozdílu" je způsobeno odlišným spalným teplem na vstupech a výstupech plynárenské soustavy v den KHO. Hodinové toky plynu do/z plynárenské soustavy a zásobníků plynu nejsou k dispozici a jsou uvedeny průměrnou hodnotou.</t>
  </si>
  <si>
    <t xml:space="preserve">Tarifní statistika v tabulce č. 32 zobrazuje součet údajů od provozovatelů regionálních distribučních soustav a provozovatele přepravní soustavy na základě regulačního výkaznictví § 20 zákona č. 458/2000 Sb., energetický zákon, ve znění pozdějších předpisů. V položce "distribuované množství" nejsou uvedeny neoprávněné odběry a úniky při narušení sítě fakturované třetím osobám. Tarifní pásma se v plynárenství v průběhu jednotlivých let měnila. Poslední změna proběhla v roce 2011, kdy byla nově použita současná pásma tj. 1,89 – 7,56 a 7,56 – 15 MW. Data za rok 2018 nebyla v době zpracování zprávy k dispozici. Z časových důvodů budou uváděna data vždy s ročním zpožděním. </t>
  </si>
  <si>
    <r>
      <t>Součástí Ústeckého kraje je plynová elektrárna Počerady II, která má zasadní vliv na spotřebu plynu celého kraje. 
Po odečtení dodávky plynu do plynové elektrárny Počerady II, je spotřeba plynu v Ústeckém kraji ve výši 791 876 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 xml:space="preserve"> tj. 8 451 514 MWh.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</si>
</sst>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0.0%"/>
    <numFmt numFmtId="165" formatCode="0.000"/>
    <numFmt numFmtId="166" formatCode="0.0"/>
    <numFmt numFmtId="167" formatCode="#,##0.0"/>
    <numFmt numFmtId="168" formatCode="d/m;@"/>
    <numFmt numFmtId="169" formatCode="0.0000"/>
    <numFmt numFmtId="170" formatCode="#,##0.000"/>
    <numFmt numFmtId="171" formatCode="#,##0.000000"/>
    <numFmt numFmtId="172" formatCode="h:mm;@"/>
    <numFmt numFmtId="173" formatCode="#,##0.0000"/>
    <numFmt numFmtId="174" formatCode="#,##0_ ;\-#,##0\ "/>
    <numFmt numFmtId="175" formatCode="\$#,##0\ ;\(\$#,##0\)"/>
    <numFmt numFmtId="176" formatCode="#,##0.00000"/>
    <numFmt numFmtId="177" formatCode="#,##0.000000000"/>
    <numFmt numFmtId="178" formatCode="#,##0.0000000"/>
    <numFmt numFmtId="179" formatCode="0.0000%"/>
  </numFmts>
  <fonts count="15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rgb="FF0000FF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Wingdings 3"/>
      <family val="1"/>
      <charset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24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8" tint="-0.499984740745262"/>
      <name val="Arial Narrow"/>
      <family val="2"/>
      <charset val="238"/>
    </font>
    <font>
      <b/>
      <sz val="12"/>
      <color theme="8" tint="-0.499984740745262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theme="0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10"/>
      <color theme="0" tint="-0.34998626667073579"/>
      <name val="Arial Narrow"/>
      <family val="2"/>
      <charset val="238"/>
    </font>
    <font>
      <sz val="8"/>
      <color theme="1" tint="0.249977111117893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2" tint="-0.749992370372631"/>
      <name val="Arial Narrow"/>
      <family val="2"/>
      <charset val="238"/>
    </font>
    <font>
      <sz val="8"/>
      <color theme="0" tint="-0.499984740745262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2"/>
      <name val="Arial Narrow"/>
      <family val="2"/>
      <charset val="238"/>
    </font>
    <font>
      <b/>
      <i/>
      <sz val="8"/>
      <color rgb="FF00B0F0"/>
      <name val="Arial Narrow"/>
      <family val="2"/>
      <charset val="238"/>
    </font>
    <font>
      <sz val="7"/>
      <name val="Arial Narrow"/>
      <family val="2"/>
      <charset val="238"/>
    </font>
    <font>
      <sz val="10"/>
      <color theme="1" tint="0.249977111117893"/>
      <name val="Arial Narrow"/>
      <family val="2"/>
      <charset val="238"/>
    </font>
    <font>
      <b/>
      <sz val="12"/>
      <color theme="7" tint="-0.249977111117893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color theme="0" tint="-0.499984740745262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2"/>
      <color theme="8" tint="-0.499984740745262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2"/>
      <color theme="9" tint="-0.249977111117893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2"/>
      <color theme="8" tint="0.39997558519241921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sz val="8"/>
      <color theme="5" tint="-0.249977111117893"/>
      <name val="Arial Narrow"/>
      <family val="2"/>
      <charset val="238"/>
    </font>
    <font>
      <sz val="10"/>
      <color theme="0"/>
      <name val="Arial"/>
      <family val="2"/>
      <charset val="238"/>
    </font>
    <font>
      <sz val="9.6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sz val="8"/>
      <color theme="4" tint="-0.499984740745262"/>
      <name val="Arial Narrow"/>
      <family val="2"/>
      <charset val="238"/>
    </font>
    <font>
      <sz val="12"/>
      <color theme="4" tint="-0.499984740745262"/>
      <name val="Arial Narrow"/>
      <family val="2"/>
      <charset val="238"/>
    </font>
    <font>
      <sz val="10"/>
      <color theme="4" tint="-0.249977111117893"/>
      <name val="Arial Narrow"/>
      <family val="2"/>
      <charset val="238"/>
    </font>
    <font>
      <sz val="12"/>
      <color theme="4" tint="-0.249977111117893"/>
      <name val="Arial Narrow"/>
      <family val="2"/>
      <charset val="238"/>
    </font>
    <font>
      <sz val="12"/>
      <color theme="3" tint="0.39997558519241921"/>
      <name val="Arial Narrow"/>
      <family val="2"/>
      <charset val="238"/>
    </font>
    <font>
      <b/>
      <sz val="8"/>
      <color theme="1" tint="0.499984740745262"/>
      <name val="Arial Narrow"/>
      <family val="2"/>
      <charset val="238"/>
    </font>
    <font>
      <b/>
      <sz val="12"/>
      <color theme="4" tint="-0.249977111117893"/>
      <name val="Arial Narrow"/>
      <family val="2"/>
      <charset val="238"/>
    </font>
    <font>
      <sz val="8"/>
      <color theme="3" tint="0.39997558519241921"/>
      <name val="Arial Narrow"/>
      <family val="2"/>
      <charset val="238"/>
    </font>
    <font>
      <vertAlign val="superscript"/>
      <sz val="8"/>
      <color theme="4" tint="-0.249977111117893"/>
      <name val="Arial Narrow"/>
      <family val="2"/>
      <charset val="238"/>
    </font>
    <font>
      <b/>
      <sz val="10"/>
      <color theme="4" tint="-0.249977111117893"/>
      <name val="Arial Narrow"/>
      <family val="2"/>
      <charset val="238"/>
    </font>
    <font>
      <sz val="10"/>
      <color theme="4" tint="-0.499984740745262"/>
      <name val="Arial Narrow"/>
      <family val="2"/>
      <charset val="238"/>
    </font>
    <font>
      <sz val="10"/>
      <color theme="5" tint="-0.249977111117893"/>
      <name val="Arial Narrow"/>
      <family val="2"/>
      <charset val="238"/>
    </font>
    <font>
      <sz val="12"/>
      <color theme="5" tint="-0.249977111117893"/>
      <name val="Arial Narrow"/>
      <family val="2"/>
      <charset val="238"/>
    </font>
    <font>
      <b/>
      <i/>
      <sz val="8"/>
      <color theme="4" tint="-0.499984740745262"/>
      <name val="Arial Narrow"/>
      <family val="2"/>
      <charset val="238"/>
    </font>
    <font>
      <sz val="11"/>
      <color rgb="FF000000"/>
      <name val="Calibri"/>
      <family val="2"/>
      <charset val="238"/>
    </font>
    <font>
      <i/>
      <sz val="8"/>
      <color theme="1"/>
      <name val="Arial Narrow"/>
      <family val="2"/>
      <charset val="238"/>
    </font>
    <font>
      <sz val="8"/>
      <color theme="5" tint="-0.499984740745262"/>
      <name val="Arial Narrow"/>
      <family val="2"/>
      <charset val="238"/>
    </font>
    <font>
      <vertAlign val="superscript"/>
      <sz val="8"/>
      <color theme="4" tint="-0.499984740745262"/>
      <name val="Arial Narrow"/>
      <family val="2"/>
      <charset val="238"/>
    </font>
    <font>
      <sz val="8"/>
      <color theme="1" tint="0.34998626667073579"/>
      <name val="Arial Narrow"/>
      <family val="2"/>
      <charset val="238"/>
    </font>
    <font>
      <vertAlign val="superscript"/>
      <sz val="8"/>
      <color theme="1" tint="0.34998626667073579"/>
      <name val="Arial Narrow"/>
      <family val="2"/>
      <charset val="238"/>
    </font>
    <font>
      <sz val="10"/>
      <color theme="1" tint="0.34998626667073579"/>
      <name val="Arial Narrow"/>
      <family val="2"/>
      <charset val="238"/>
    </font>
    <font>
      <vertAlign val="superscript"/>
      <sz val="10"/>
      <color theme="4" tint="-0.499984740745262"/>
      <name val="Arial Narrow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"/>
      <family val="2"/>
    </font>
    <font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7"/>
      <color theme="4" tint="-0.499984740745262"/>
      <name val="Arial Narrow"/>
      <family val="2"/>
      <charset val="238"/>
    </font>
    <font>
      <sz val="10"/>
      <color theme="3" tint="0.39997558519241921"/>
      <name val="Arial"/>
      <family val="2"/>
      <charset val="238"/>
    </font>
    <font>
      <sz val="7"/>
      <color theme="0"/>
      <name val="Arial Narrow"/>
      <family val="2"/>
      <charset val="238"/>
    </font>
    <font>
      <sz val="7"/>
      <color theme="3" tint="0.39997558519241921"/>
      <name val="Arial Narrow"/>
      <family val="2"/>
      <charset val="238"/>
    </font>
    <font>
      <sz val="7"/>
      <color theme="5" tint="-0.249977111117893"/>
      <name val="Arial Narrow"/>
      <family val="2"/>
      <charset val="238"/>
    </font>
    <font>
      <sz val="7"/>
      <color theme="4" tint="-0.249977111117893"/>
      <name val="Arial Narrow"/>
      <family val="2"/>
      <charset val="238"/>
    </font>
    <font>
      <sz val="7"/>
      <color theme="5" tint="0.39997558519241921"/>
      <name val="Arial Narrow"/>
      <family val="2"/>
      <charset val="238"/>
    </font>
    <font>
      <sz val="8"/>
      <color theme="3" tint="-0.499984740745262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vertAlign val="superscript"/>
      <sz val="10"/>
      <color theme="5" tint="-0.249977111117893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sz val="8"/>
      <color theme="4" tint="0.79998168889431442"/>
      <name val="Arial Narrow"/>
      <family val="2"/>
      <charset val="238"/>
    </font>
    <font>
      <sz val="10"/>
      <color theme="3" tint="-0.249977111117893"/>
      <name val="Arial Narrow"/>
      <family val="2"/>
      <charset val="238"/>
    </font>
    <font>
      <sz val="20"/>
      <color theme="0"/>
      <name val="Arial Black"/>
      <family val="2"/>
      <charset val="238"/>
    </font>
    <font>
      <sz val="22"/>
      <color indexed="62"/>
      <name val="Impact"/>
      <family val="2"/>
      <charset val="238"/>
    </font>
    <font>
      <sz val="8"/>
      <color theme="4" tint="0.59999389629810485"/>
      <name val="Arial Narrow"/>
      <family val="2"/>
      <charset val="238"/>
    </font>
    <font>
      <sz val="16"/>
      <color rgb="FF000099"/>
      <name val="Arial Black"/>
      <family val="2"/>
      <charset val="238"/>
    </font>
    <font>
      <sz val="28"/>
      <color theme="3" tint="-0.249977111117893"/>
      <name val="Arial Narrow"/>
      <family val="2"/>
      <charset val="238"/>
    </font>
    <font>
      <b/>
      <sz val="12"/>
      <color theme="0"/>
      <name val="Arial"/>
      <family val="2"/>
      <charset val="238"/>
    </font>
    <font>
      <sz val="9"/>
      <name val="Arial"/>
      <family val="2"/>
      <charset val="238"/>
    </font>
    <font>
      <b/>
      <sz val="12"/>
      <color theme="3" tint="0.59999389629810485"/>
      <name val="Arial Narrow"/>
      <family val="2"/>
      <charset val="238"/>
    </font>
    <font>
      <sz val="18"/>
      <color theme="0"/>
      <name val="Arial Black"/>
      <family val="2"/>
      <charset val="238"/>
    </font>
    <font>
      <sz val="24"/>
      <name val="Arial Narrow"/>
      <family val="2"/>
      <charset val="238"/>
    </font>
    <font>
      <sz val="10"/>
      <color theme="5" tint="-0.249977111117893"/>
      <name val="Arial"/>
      <family val="2"/>
      <charset val="238"/>
    </font>
    <font>
      <sz val="7.5"/>
      <name val="Arial Narrow"/>
      <family val="2"/>
      <charset val="238"/>
    </font>
    <font>
      <sz val="7.5"/>
      <color theme="1" tint="0.499984740745262"/>
      <name val="Arial Narrow"/>
      <family val="2"/>
      <charset val="238"/>
    </font>
    <font>
      <b/>
      <i/>
      <sz val="8"/>
      <color theme="3" tint="0.39997558519241921"/>
      <name val="Arial Narrow"/>
      <family val="2"/>
      <charset val="238"/>
    </font>
    <font>
      <sz val="28"/>
      <name val="Arial Narrow"/>
      <family val="2"/>
      <charset val="238"/>
    </font>
    <font>
      <sz val="28"/>
      <color theme="4" tint="-0.249977111117893"/>
      <name val="Arial Narrow"/>
      <family val="2"/>
      <charset val="238"/>
    </font>
    <font>
      <sz val="48"/>
      <color theme="4" tint="-0.249977111117893"/>
      <name val="Arial Narrow"/>
      <family val="2"/>
      <charset val="238"/>
    </font>
    <font>
      <b/>
      <i/>
      <sz val="8"/>
      <color theme="4" tint="-0.249977111117893"/>
      <name val="Arial Narrow"/>
      <family val="2"/>
      <charset val="238"/>
    </font>
    <font>
      <sz val="8"/>
      <color theme="0" tint="-0.34998626667073579"/>
      <name val="Wingdings 3"/>
      <family val="1"/>
      <charset val="2"/>
    </font>
    <font>
      <sz val="8"/>
      <color theme="0" tint="-0.34998626667073579"/>
      <name val="Arial"/>
      <family val="2"/>
      <charset val="238"/>
    </font>
    <font>
      <sz val="12"/>
      <color theme="0" tint="-0.34998626667073579"/>
      <name val="Arial Narrow"/>
      <family val="2"/>
      <charset val="238"/>
    </font>
    <font>
      <sz val="8"/>
      <color theme="9" tint="-0.249977111117893"/>
      <name val="Arial Narrow"/>
      <family val="2"/>
      <charset val="238"/>
    </font>
    <font>
      <sz val="8"/>
      <color theme="2" tint="-0.499984740745262"/>
      <name val="Arial Narrow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color theme="0"/>
      <name val="Arial Narrow"/>
      <family val="2"/>
      <charset val="238"/>
    </font>
    <font>
      <sz val="9"/>
      <name val="Arial Narrow"/>
      <family val="2"/>
      <charset val="238"/>
    </font>
    <font>
      <u/>
      <sz val="8"/>
      <name val="Arial Narrow"/>
      <family val="2"/>
      <charset val="238"/>
    </font>
    <font>
      <vertAlign val="superscript"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b/>
      <sz val="12"/>
      <color theme="8" tint="-0.249977111117893"/>
      <name val="Arial Narrow"/>
      <family val="2"/>
      <charset val="238"/>
    </font>
    <font>
      <b/>
      <sz val="12"/>
      <color theme="5" tint="-0.249977111117893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b/>
      <sz val="8"/>
      <color theme="0" tint="-0.34998626667073579"/>
      <name val="Arial Narrow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sz val="10"/>
      <color theme="6" tint="-0.249977111117893"/>
      <name val="Arial Narrow"/>
      <family val="2"/>
      <charset val="238"/>
    </font>
    <font>
      <sz val="45"/>
      <name val="Arial Narrow"/>
      <family val="2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6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/>
      <top/>
      <bottom style="thin">
        <color theme="1" tint="0.2499465926084170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theme="1" tint="0.2499465926084170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theme="1" tint="0.24994659260841701"/>
      </bottom>
      <diagonal/>
    </border>
    <border>
      <left style="medium">
        <color auto="1"/>
      </left>
      <right/>
      <top style="thin">
        <color theme="1" tint="0.2499465926084170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8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5" tint="0.39994506668294322"/>
      </left>
      <right/>
      <top style="medium">
        <color theme="5" tint="0.39994506668294322"/>
      </top>
      <bottom style="medium">
        <color theme="5" tint="0.39994506668294322"/>
      </bottom>
      <diagonal/>
    </border>
    <border>
      <left/>
      <right/>
      <top style="medium">
        <color theme="5" tint="0.39994506668294322"/>
      </top>
      <bottom style="medium">
        <color theme="5" tint="0.39994506668294322"/>
      </bottom>
      <diagonal/>
    </border>
    <border>
      <left/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theme="3" tint="0.39994506668294322"/>
      </left>
      <right/>
      <top/>
      <bottom/>
      <diagonal/>
    </border>
    <border>
      <left/>
      <right style="medium">
        <color theme="3" tint="0.3999450666829432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3" tint="0.39991454817346722"/>
      </left>
      <right/>
      <top/>
      <bottom/>
      <diagonal/>
    </border>
    <border>
      <left style="medium">
        <color theme="3" tint="0.39991454817346722"/>
      </left>
      <right/>
      <top/>
      <bottom style="medium">
        <color theme="1" tint="0.499984740745262"/>
      </bottom>
      <diagonal/>
    </border>
    <border>
      <left/>
      <right style="medium">
        <color theme="4" tint="0.59996337778862885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3" tint="0.39994506668294322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4" tint="-0.24994659260841701"/>
      </left>
      <right/>
      <top/>
      <bottom style="medium">
        <color indexed="64"/>
      </bottom>
      <diagonal/>
    </border>
    <border>
      <left/>
      <right style="medium">
        <color theme="3" tint="0.59996337778862885"/>
      </right>
      <top/>
      <bottom/>
      <diagonal/>
    </border>
    <border>
      <left/>
      <right style="medium">
        <color theme="3" tint="0.59996337778862885"/>
      </right>
      <top/>
      <bottom style="medium">
        <color theme="0" tint="-0.34998626667073579"/>
      </bottom>
      <diagonal/>
    </border>
    <border>
      <left style="medium">
        <color theme="4" tint="-0.2499465926084170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theme="4" tint="-0.24994659260841701"/>
      </right>
      <top/>
      <bottom style="medium">
        <color indexed="64"/>
      </bottom>
      <diagonal/>
    </border>
  </borders>
  <cellStyleXfs count="95">
    <xf numFmtId="0" fontId="0" fillId="0" borderId="0"/>
    <xf numFmtId="9" fontId="10" fillId="0" borderId="0" applyFont="0" applyFill="0" applyBorder="0" applyAlignment="0" applyProtection="0"/>
    <xf numFmtId="4" fontId="13" fillId="2" borderId="1" applyNumberFormat="0" applyProtection="0">
      <alignment horizontal="left" vertical="center" indent="1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4" fontId="14" fillId="6" borderId="1" applyNumberFormat="0" applyProtection="0">
      <alignment vertical="center"/>
    </xf>
    <xf numFmtId="4" fontId="14" fillId="7" borderId="1" applyNumberFormat="0" applyProtection="0">
      <alignment horizontal="left" vertical="center" indent="1"/>
    </xf>
    <xf numFmtId="4" fontId="14" fillId="8" borderId="0" applyNumberFormat="0" applyProtection="0">
      <alignment horizontal="left" vertical="center" indent="1"/>
    </xf>
    <xf numFmtId="4" fontId="13" fillId="9" borderId="1" applyNumberFormat="0" applyProtection="0">
      <alignment horizontal="right" vertical="center"/>
    </xf>
    <xf numFmtId="0" fontId="19" fillId="0" borderId="0"/>
    <xf numFmtId="0" fontId="8" fillId="0" borderId="0"/>
    <xf numFmtId="0" fontId="10" fillId="0" borderId="0"/>
    <xf numFmtId="2" fontId="10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4" fontId="22" fillId="7" borderId="1" applyNumberFormat="0" applyProtection="0">
      <alignment vertical="center"/>
    </xf>
    <xf numFmtId="0" fontId="14" fillId="7" borderId="1" applyNumberFormat="0" applyProtection="0">
      <alignment horizontal="left" vertical="top" indent="1"/>
    </xf>
    <xf numFmtId="4" fontId="13" fillId="11" borderId="1" applyNumberFormat="0" applyProtection="0">
      <alignment horizontal="right" vertical="center"/>
    </xf>
    <xf numFmtId="4" fontId="13" fillId="12" borderId="1" applyNumberFormat="0" applyProtection="0">
      <alignment horizontal="right" vertical="center"/>
    </xf>
    <xf numFmtId="4" fontId="13" fillId="13" borderId="1" applyNumberFormat="0" applyProtection="0">
      <alignment horizontal="right" vertical="center"/>
    </xf>
    <xf numFmtId="4" fontId="13" fillId="14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3" fillId="16" borderId="1" applyNumberFormat="0" applyProtection="0">
      <alignment horizontal="right" vertical="center"/>
    </xf>
    <xf numFmtId="4" fontId="13" fillId="17" borderId="1" applyNumberFormat="0" applyProtection="0">
      <alignment horizontal="right" vertical="center"/>
    </xf>
    <xf numFmtId="4" fontId="13" fillId="18" borderId="1" applyNumberFormat="0" applyProtection="0">
      <alignment horizontal="right" vertical="center"/>
    </xf>
    <xf numFmtId="4" fontId="13" fillId="19" borderId="1" applyNumberFormat="0" applyProtection="0">
      <alignment horizontal="right" vertical="center"/>
    </xf>
    <xf numFmtId="4" fontId="14" fillId="0" borderId="0" applyNumberFormat="0" applyProtection="0">
      <alignment horizontal="left" vertical="center" indent="1"/>
    </xf>
    <xf numFmtId="4" fontId="13" fillId="9" borderId="0" applyNumberFormat="0" applyProtection="0">
      <alignment horizontal="left" vertical="center" indent="1"/>
    </xf>
    <xf numFmtId="4" fontId="23" fillId="20" borderId="0" applyNumberFormat="0" applyProtection="0">
      <alignment horizontal="left" vertical="center" indent="1"/>
    </xf>
    <xf numFmtId="4" fontId="13" fillId="2" borderId="1" applyNumberFormat="0" applyProtection="0">
      <alignment horizontal="right" vertical="center"/>
    </xf>
    <xf numFmtId="4" fontId="24" fillId="9" borderId="0" applyNumberFormat="0" applyProtection="0">
      <alignment horizontal="left" vertical="center" indent="1"/>
    </xf>
    <xf numFmtId="4" fontId="24" fillId="8" borderId="0" applyNumberFormat="0" applyProtection="0">
      <alignment horizontal="left" vertical="center" indent="1"/>
    </xf>
    <xf numFmtId="0" fontId="10" fillId="20" borderId="1" applyNumberFormat="0" applyProtection="0">
      <alignment horizontal="left" vertical="center" indent="1"/>
    </xf>
    <xf numFmtId="0" fontId="10" fillId="20" borderId="1" applyNumberFormat="0" applyProtection="0">
      <alignment horizontal="left" vertical="top" indent="1"/>
    </xf>
    <xf numFmtId="0" fontId="10" fillId="8" borderId="1" applyNumberFormat="0" applyProtection="0">
      <alignment horizontal="left" vertical="center" indent="1"/>
    </xf>
    <xf numFmtId="0" fontId="10" fillId="8" borderId="1" applyNumberFormat="0" applyProtection="0">
      <alignment horizontal="left" vertical="top" indent="1"/>
    </xf>
    <xf numFmtId="0" fontId="10" fillId="21" borderId="1" applyNumberFormat="0" applyProtection="0">
      <alignment horizontal="left" vertical="center" indent="1"/>
    </xf>
    <xf numFmtId="0" fontId="10" fillId="21" borderId="1" applyNumberFormat="0" applyProtection="0">
      <alignment horizontal="left" vertical="top" indent="1"/>
    </xf>
    <xf numFmtId="0" fontId="10" fillId="22" borderId="1" applyNumberFormat="0" applyProtection="0">
      <alignment horizontal="left" vertical="center" indent="1"/>
    </xf>
    <xf numFmtId="0" fontId="10" fillId="22" borderId="1" applyNumberFormat="0" applyProtection="0">
      <alignment horizontal="left" vertical="top" indent="1"/>
    </xf>
    <xf numFmtId="4" fontId="13" fillId="23" borderId="1" applyNumberFormat="0" applyProtection="0">
      <alignment vertical="center"/>
    </xf>
    <xf numFmtId="4" fontId="25" fillId="23" borderId="1" applyNumberFormat="0" applyProtection="0">
      <alignment vertical="center"/>
    </xf>
    <xf numFmtId="4" fontId="13" fillId="23" borderId="1" applyNumberFormat="0" applyProtection="0">
      <alignment horizontal="left" vertical="center" indent="1"/>
    </xf>
    <xf numFmtId="0" fontId="13" fillId="23" borderId="1" applyNumberFormat="0" applyProtection="0">
      <alignment horizontal="left" vertical="top" indent="1"/>
    </xf>
    <xf numFmtId="4" fontId="25" fillId="9" borderId="1" applyNumberFormat="0" applyProtection="0">
      <alignment horizontal="right" vertical="center"/>
    </xf>
    <xf numFmtId="0" fontId="13" fillId="8" borderId="1" applyNumberFormat="0" applyProtection="0">
      <alignment horizontal="left" vertical="top" indent="1"/>
    </xf>
    <xf numFmtId="4" fontId="26" fillId="0" borderId="0" applyNumberFormat="0" applyProtection="0">
      <alignment horizontal="left" vertical="center" indent="1"/>
    </xf>
    <xf numFmtId="4" fontId="27" fillId="9" borderId="1" applyNumberFormat="0" applyProtection="0">
      <alignment horizontal="right" vertical="center"/>
    </xf>
    <xf numFmtId="0" fontId="10" fillId="0" borderId="0"/>
    <xf numFmtId="0" fontId="6" fillId="0" borderId="0"/>
    <xf numFmtId="0" fontId="5" fillId="0" borderId="0"/>
    <xf numFmtId="0" fontId="4" fillId="0" borderId="0"/>
    <xf numFmtId="0" fontId="10" fillId="0" borderId="0"/>
    <xf numFmtId="0" fontId="3" fillId="0" borderId="0"/>
    <xf numFmtId="0" fontId="3" fillId="0" borderId="0"/>
    <xf numFmtId="9" fontId="10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99" fillId="0" borderId="0"/>
    <xf numFmtId="0" fontId="99" fillId="33" borderId="110" applyNumberFormat="0" applyFont="0" applyFill="0" applyAlignment="0" applyProtection="0"/>
    <xf numFmtId="0" fontId="99" fillId="33" borderId="0" applyFont="0" applyFill="0" applyBorder="0" applyAlignment="0" applyProtection="0"/>
    <xf numFmtId="0" fontId="100" fillId="33" borderId="0" applyNumberFormat="0" applyFont="0" applyFill="0" applyBorder="0" applyAlignment="0" applyProtection="0"/>
    <xf numFmtId="0" fontId="100" fillId="33" borderId="0" applyNumberFormat="0" applyFont="0" applyFill="0" applyBorder="0" applyAlignment="0" applyProtection="0"/>
    <xf numFmtId="0" fontId="100" fillId="33" borderId="0" applyNumberFormat="0" applyFont="0" applyFill="0" applyBorder="0" applyAlignment="0" applyProtection="0"/>
    <xf numFmtId="0" fontId="100" fillId="33" borderId="0" applyNumberFormat="0" applyFont="0" applyFill="0" applyBorder="0" applyAlignment="0" applyProtection="0"/>
    <xf numFmtId="0" fontId="100" fillId="33" borderId="0" applyNumberFormat="0" applyFont="0" applyFill="0" applyBorder="0" applyAlignment="0" applyProtection="0"/>
    <xf numFmtId="0" fontId="100" fillId="33" borderId="0" applyNumberFormat="0" applyFont="0" applyFill="0" applyBorder="0" applyAlignment="0" applyProtection="0"/>
    <xf numFmtId="0" fontId="100" fillId="33" borderId="0" applyNumberFormat="0" applyFont="0" applyFill="0" applyBorder="0" applyAlignment="0" applyProtection="0"/>
    <xf numFmtId="3" fontId="99" fillId="33" borderId="0" applyFont="0" applyFill="0" applyBorder="0" applyAlignment="0" applyProtection="0"/>
    <xf numFmtId="0" fontId="100" fillId="33" borderId="0" applyNumberFormat="0" applyFont="0" applyFill="0" applyBorder="0" applyAlignment="0" applyProtection="0"/>
    <xf numFmtId="0" fontId="100" fillId="33" borderId="0" applyNumberFormat="0" applyFont="0" applyFill="0" applyBorder="0" applyAlignment="0" applyProtection="0"/>
    <xf numFmtId="175" fontId="99" fillId="33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9" fillId="0" borderId="0"/>
    <xf numFmtId="0" fontId="10" fillId="0" borderId="0"/>
    <xf numFmtId="2" fontId="99" fillId="33" borderId="0" applyFont="0" applyFill="0" applyBorder="0" applyAlignment="0" applyProtection="0"/>
    <xf numFmtId="0" fontId="101" fillId="33" borderId="0" applyNumberFormat="0" applyFill="0" applyBorder="0" applyAlignment="0" applyProtection="0"/>
    <xf numFmtId="0" fontId="102" fillId="33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" fontId="142" fillId="0" borderId="0">
      <alignment horizontal="left"/>
      <protection hidden="1"/>
    </xf>
    <xf numFmtId="1" fontId="143" fillId="0" borderId="0">
      <protection hidden="1"/>
    </xf>
    <xf numFmtId="0" fontId="10" fillId="0" borderId="0"/>
    <xf numFmtId="0" fontId="10" fillId="0" borderId="0"/>
    <xf numFmtId="0" fontId="1" fillId="0" borderId="0"/>
  </cellStyleXfs>
  <cellXfs count="2942">
    <xf numFmtId="0" fontId="0" fillId="0" borderId="0" xfId="0"/>
    <xf numFmtId="0" fontId="10" fillId="3" borderId="0" xfId="3" applyFill="1"/>
    <xf numFmtId="0" fontId="10" fillId="3" borderId="0" xfId="3" applyFill="1" applyBorder="1"/>
    <xf numFmtId="0" fontId="11" fillId="3" borderId="0" xfId="3" applyFont="1" applyFill="1"/>
    <xf numFmtId="0" fontId="15" fillId="3" borderId="0" xfId="3" applyFont="1" applyFill="1"/>
    <xf numFmtId="0" fontId="16" fillId="3" borderId="0" xfId="3" applyFont="1" applyFill="1" applyAlignment="1">
      <alignment horizontal="left" vertical="top"/>
    </xf>
    <xf numFmtId="0" fontId="11" fillId="3" borderId="0" xfId="3" applyFont="1" applyFill="1" applyAlignment="1">
      <alignment horizontal="right" vertical="top"/>
    </xf>
    <xf numFmtId="0" fontId="17" fillId="3" borderId="0" xfId="3" applyFont="1" applyFill="1" applyAlignment="1">
      <alignment horizontal="left" vertical="top"/>
    </xf>
    <xf numFmtId="0" fontId="11" fillId="3" borderId="0" xfId="3" applyFont="1" applyFill="1" applyAlignment="1">
      <alignment horizontal="left" vertical="top" wrapText="1"/>
    </xf>
    <xf numFmtId="0" fontId="15" fillId="3" borderId="0" xfId="3" applyFont="1" applyFill="1" applyAlignment="1">
      <alignment horizontal="left" vertical="top"/>
    </xf>
    <xf numFmtId="0" fontId="20" fillId="3" borderId="0" xfId="3" applyFont="1" applyFill="1" applyAlignment="1">
      <alignment horizontal="center" vertical="top" wrapText="1"/>
    </xf>
    <xf numFmtId="0" fontId="11" fillId="3" borderId="0" xfId="3" applyFont="1" applyFill="1" applyBorder="1"/>
    <xf numFmtId="0" fontId="10" fillId="4" borderId="0" xfId="3" applyFill="1" applyBorder="1" applyAlignment="1"/>
    <xf numFmtId="0" fontId="30" fillId="4" borderId="0" xfId="3" applyFont="1" applyFill="1" applyBorder="1"/>
    <xf numFmtId="0" fontId="31" fillId="4" borderId="0" xfId="3" applyFont="1" applyFill="1" applyBorder="1" applyAlignment="1"/>
    <xf numFmtId="0" fontId="32" fillId="4" borderId="0" xfId="3" applyFont="1" applyFill="1" applyBorder="1" applyAlignment="1">
      <alignment vertical="top" wrapText="1"/>
    </xf>
    <xf numFmtId="0" fontId="33" fillId="4" borderId="0" xfId="3" applyFont="1" applyFill="1" applyBorder="1" applyAlignment="1">
      <alignment horizontal="left" vertical="top" wrapText="1"/>
    </xf>
    <xf numFmtId="0" fontId="32" fillId="4" borderId="0" xfId="3" applyFont="1" applyFill="1" applyBorder="1" applyAlignment="1">
      <alignment horizontal="right" vertical="top" wrapText="1"/>
    </xf>
    <xf numFmtId="0" fontId="30" fillId="4" borderId="8" xfId="3" applyFont="1" applyFill="1" applyBorder="1"/>
    <xf numFmtId="0" fontId="30" fillId="4" borderId="0" xfId="3" applyFont="1" applyFill="1" applyBorder="1" applyAlignment="1">
      <alignment horizontal="center" vertical="center" wrapText="1"/>
    </xf>
    <xf numFmtId="0" fontId="30" fillId="4" borderId="24" xfId="3" applyFont="1" applyFill="1" applyBorder="1" applyAlignment="1">
      <alignment horizontal="right"/>
    </xf>
    <xf numFmtId="0" fontId="30" fillId="4" borderId="24" xfId="3" applyFont="1" applyFill="1" applyBorder="1"/>
    <xf numFmtId="0" fontId="30" fillId="4" borderId="0" xfId="3" applyFont="1" applyFill="1" applyBorder="1" applyAlignment="1">
      <alignment horizontal="right" vertical="center"/>
    </xf>
    <xf numFmtId="167" fontId="30" fillId="4" borderId="49" xfId="3" applyNumberFormat="1" applyFont="1" applyFill="1" applyBorder="1" applyAlignment="1">
      <alignment horizontal="right" vertical="center"/>
    </xf>
    <xf numFmtId="167" fontId="37" fillId="4" borderId="54" xfId="3" applyNumberFormat="1" applyFont="1" applyFill="1" applyBorder="1" applyAlignment="1">
      <alignment horizontal="right" vertical="center"/>
    </xf>
    <xf numFmtId="167" fontId="30" fillId="4" borderId="53" xfId="3" applyNumberFormat="1" applyFont="1" applyFill="1" applyBorder="1" applyAlignment="1">
      <alignment vertical="center"/>
    </xf>
    <xf numFmtId="167" fontId="37" fillId="4" borderId="54" xfId="3" applyNumberFormat="1" applyFont="1" applyFill="1" applyBorder="1" applyAlignment="1">
      <alignment vertical="center"/>
    </xf>
    <xf numFmtId="167" fontId="30" fillId="4" borderId="49" xfId="3" applyNumberFormat="1" applyFont="1" applyFill="1" applyBorder="1" applyAlignment="1">
      <alignment vertical="center"/>
    </xf>
    <xf numFmtId="167" fontId="37" fillId="4" borderId="50" xfId="3" applyNumberFormat="1" applyFont="1" applyFill="1" applyBorder="1" applyAlignment="1">
      <alignment vertical="center"/>
    </xf>
    <xf numFmtId="167" fontId="37" fillId="4" borderId="50" xfId="3" applyNumberFormat="1" applyFont="1" applyFill="1" applyBorder="1" applyAlignment="1">
      <alignment horizontal="right" vertical="center"/>
    </xf>
    <xf numFmtId="167" fontId="30" fillId="4" borderId="54" xfId="3" applyNumberFormat="1" applyFont="1" applyFill="1" applyBorder="1" applyAlignment="1">
      <alignment horizontal="right" vertical="center"/>
    </xf>
    <xf numFmtId="3" fontId="30" fillId="4" borderId="0" xfId="3" applyNumberFormat="1" applyFont="1" applyFill="1" applyBorder="1"/>
    <xf numFmtId="167" fontId="30" fillId="4" borderId="8" xfId="3" applyNumberFormat="1" applyFont="1" applyFill="1" applyBorder="1" applyAlignment="1">
      <alignment horizontal="right" vertical="center"/>
    </xf>
    <xf numFmtId="167" fontId="37" fillId="4" borderId="0" xfId="3" applyNumberFormat="1" applyFont="1" applyFill="1" applyBorder="1" applyAlignment="1">
      <alignment vertical="center"/>
    </xf>
    <xf numFmtId="167" fontId="30" fillId="4" borderId="11" xfId="3" applyNumberFormat="1" applyFont="1" applyFill="1" applyBorder="1" applyAlignment="1">
      <alignment vertical="center"/>
    </xf>
    <xf numFmtId="167" fontId="30" fillId="4" borderId="8" xfId="3" applyNumberFormat="1" applyFont="1" applyFill="1" applyBorder="1" applyAlignment="1">
      <alignment vertical="center"/>
    </xf>
    <xf numFmtId="167" fontId="30" fillId="4" borderId="0" xfId="3" applyNumberFormat="1" applyFont="1" applyFill="1" applyBorder="1" applyAlignment="1">
      <alignment vertical="center"/>
    </xf>
    <xf numFmtId="167" fontId="30" fillId="4" borderId="0" xfId="3" applyNumberFormat="1" applyFont="1" applyFill="1" applyBorder="1" applyAlignment="1">
      <alignment horizontal="right"/>
    </xf>
    <xf numFmtId="0" fontId="30" fillId="4" borderId="30" xfId="3" applyFont="1" applyFill="1" applyBorder="1" applyAlignment="1">
      <alignment horizontal="right" vertical="center"/>
    </xf>
    <xf numFmtId="167" fontId="30" fillId="4" borderId="7" xfId="3" applyNumberFormat="1" applyFont="1" applyFill="1" applyBorder="1" applyAlignment="1">
      <alignment horizontal="right" vertical="center"/>
    </xf>
    <xf numFmtId="167" fontId="37" fillId="4" borderId="24" xfId="3" applyNumberFormat="1" applyFont="1" applyFill="1" applyBorder="1" applyAlignment="1">
      <alignment vertical="center"/>
    </xf>
    <xf numFmtId="167" fontId="30" fillId="4" borderId="21" xfId="3" applyNumberFormat="1" applyFont="1" applyFill="1" applyBorder="1" applyAlignment="1">
      <alignment vertical="center"/>
    </xf>
    <xf numFmtId="167" fontId="30" fillId="4" borderId="7" xfId="3" applyNumberFormat="1" applyFont="1" applyFill="1" applyBorder="1" applyAlignment="1">
      <alignment vertical="center"/>
    </xf>
    <xf numFmtId="167" fontId="37" fillId="4" borderId="22" xfId="3" applyNumberFormat="1" applyFont="1" applyFill="1" applyBorder="1" applyAlignment="1">
      <alignment vertical="center"/>
    </xf>
    <xf numFmtId="167" fontId="37" fillId="4" borderId="22" xfId="3" applyNumberFormat="1" applyFont="1" applyFill="1" applyBorder="1" applyAlignment="1">
      <alignment horizontal="right" vertical="center"/>
    </xf>
    <xf numFmtId="167" fontId="30" fillId="4" borderId="24" xfId="3" applyNumberFormat="1" applyFont="1" applyFill="1" applyBorder="1" applyAlignment="1">
      <alignment vertical="center"/>
    </xf>
    <xf numFmtId="0" fontId="30" fillId="4" borderId="13" xfId="3" applyFont="1" applyFill="1" applyBorder="1" applyAlignment="1">
      <alignment horizontal="right" vertical="center"/>
    </xf>
    <xf numFmtId="0" fontId="30" fillId="4" borderId="24" xfId="3" applyFont="1" applyFill="1" applyBorder="1" applyAlignment="1">
      <alignment horizontal="right" vertical="center"/>
    </xf>
    <xf numFmtId="167" fontId="30" fillId="4" borderId="0" xfId="3" applyNumberFormat="1" applyFont="1" applyFill="1" applyBorder="1" applyAlignment="1">
      <alignment horizontal="right" vertical="center"/>
    </xf>
    <xf numFmtId="167" fontId="30" fillId="4" borderId="24" xfId="3" applyNumberFormat="1" applyFont="1" applyFill="1" applyBorder="1" applyAlignment="1">
      <alignment horizontal="right" vertical="center"/>
    </xf>
    <xf numFmtId="167" fontId="30" fillId="4" borderId="53" xfId="3" applyNumberFormat="1" applyFont="1" applyFill="1" applyBorder="1" applyAlignment="1">
      <alignment horizontal="right" vertical="center"/>
    </xf>
    <xf numFmtId="167" fontId="37" fillId="4" borderId="0" xfId="3" applyNumberFormat="1" applyFont="1" applyFill="1" applyBorder="1" applyAlignment="1">
      <alignment horizontal="right" vertical="center"/>
    </xf>
    <xf numFmtId="167" fontId="30" fillId="4" borderId="11" xfId="3" applyNumberFormat="1" applyFont="1" applyFill="1" applyBorder="1" applyAlignment="1">
      <alignment horizontal="right" vertical="center"/>
    </xf>
    <xf numFmtId="0" fontId="30" fillId="4" borderId="54" xfId="3" applyFont="1" applyFill="1" applyBorder="1"/>
    <xf numFmtId="167" fontId="30" fillId="4" borderId="0" xfId="3" applyNumberFormat="1" applyFont="1" applyFill="1" applyBorder="1"/>
    <xf numFmtId="167" fontId="30" fillId="4" borderId="53" xfId="19" applyNumberFormat="1" applyFont="1" applyFill="1" applyBorder="1" applyAlignment="1">
      <alignment vertical="center"/>
    </xf>
    <xf numFmtId="167" fontId="37" fillId="4" borderId="54" xfId="19" applyNumberFormat="1" applyFont="1" applyFill="1" applyBorder="1" applyAlignment="1">
      <alignment vertical="center"/>
    </xf>
    <xf numFmtId="167" fontId="30" fillId="4" borderId="11" xfId="19" applyNumberFormat="1" applyFont="1" applyFill="1" applyBorder="1" applyAlignment="1">
      <alignment vertical="center"/>
    </xf>
    <xf numFmtId="167" fontId="37" fillId="4" borderId="0" xfId="19" applyNumberFormat="1" applyFont="1" applyFill="1" applyBorder="1" applyAlignment="1">
      <alignment vertical="center"/>
    </xf>
    <xf numFmtId="167" fontId="30" fillId="4" borderId="21" xfId="19" applyNumberFormat="1" applyFont="1" applyFill="1" applyBorder="1" applyAlignment="1">
      <alignment vertical="center"/>
    </xf>
    <xf numFmtId="167" fontId="37" fillId="4" borderId="24" xfId="19" applyNumberFormat="1" applyFont="1" applyFill="1" applyBorder="1" applyAlignment="1">
      <alignment vertical="center"/>
    </xf>
    <xf numFmtId="167" fontId="30" fillId="4" borderId="21" xfId="3" applyNumberFormat="1" applyFont="1" applyFill="1" applyBorder="1" applyAlignment="1">
      <alignment horizontal="right" vertical="center"/>
    </xf>
    <xf numFmtId="167" fontId="37" fillId="4" borderId="24" xfId="3" applyNumberFormat="1" applyFont="1" applyFill="1" applyBorder="1" applyAlignment="1">
      <alignment horizontal="right" vertical="center"/>
    </xf>
    <xf numFmtId="0" fontId="38" fillId="3" borderId="53" xfId="0" applyFont="1" applyFill="1" applyBorder="1" applyAlignment="1">
      <alignment horizontal="center" wrapText="1"/>
    </xf>
    <xf numFmtId="0" fontId="38" fillId="3" borderId="50" xfId="0" applyFont="1" applyFill="1" applyBorder="1" applyAlignment="1">
      <alignment horizontal="center" wrapText="1"/>
    </xf>
    <xf numFmtId="167" fontId="30" fillId="4" borderId="50" xfId="3" applyNumberFormat="1" applyFont="1" applyFill="1" applyBorder="1" applyAlignment="1">
      <alignment horizontal="right" vertical="center"/>
    </xf>
    <xf numFmtId="0" fontId="32" fillId="4" borderId="13" xfId="3" applyFont="1" applyFill="1" applyBorder="1" applyAlignment="1">
      <alignment horizontal="right" vertical="top" wrapText="1"/>
    </xf>
    <xf numFmtId="0" fontId="30" fillId="4" borderId="0" xfId="3" applyFont="1" applyFill="1" applyBorder="1" applyAlignment="1">
      <alignment horizontal="center" vertical="center" wrapText="1"/>
    </xf>
    <xf numFmtId="1" fontId="37" fillId="4" borderId="0" xfId="3" applyNumberFormat="1" applyFont="1" applyFill="1" applyBorder="1" applyAlignment="1">
      <alignment horizontal="center" wrapText="1"/>
    </xf>
    <xf numFmtId="1" fontId="30" fillId="4" borderId="0" xfId="3" applyNumberFormat="1" applyFont="1" applyFill="1" applyBorder="1" applyAlignment="1">
      <alignment horizontal="center" wrapText="1"/>
    </xf>
    <xf numFmtId="0" fontId="30" fillId="4" borderId="7" xfId="3" applyFont="1" applyFill="1" applyBorder="1"/>
    <xf numFmtId="1" fontId="37" fillId="4" borderId="24" xfId="3" applyNumberFormat="1" applyFont="1" applyFill="1" applyBorder="1" applyAlignment="1">
      <alignment horizontal="center" wrapText="1"/>
    </xf>
    <xf numFmtId="164" fontId="30" fillId="4" borderId="0" xfId="1" applyNumberFormat="1" applyFont="1" applyFill="1" applyBorder="1" applyAlignment="1">
      <alignment horizontal="right" vertical="center"/>
    </xf>
    <xf numFmtId="0" fontId="31" fillId="4" borderId="0" xfId="3" applyFont="1" applyFill="1" applyBorder="1" applyAlignment="1">
      <alignment horizontal="right"/>
    </xf>
    <xf numFmtId="0" fontId="30" fillId="4" borderId="0" xfId="3" applyFont="1" applyFill="1" applyBorder="1" applyAlignment="1">
      <alignment horizontal="center" vertical="center" wrapText="1"/>
    </xf>
    <xf numFmtId="1" fontId="32" fillId="4" borderId="21" xfId="3" applyNumberFormat="1" applyFont="1" applyFill="1" applyBorder="1" applyAlignment="1">
      <alignment horizontal="center" wrapText="1"/>
    </xf>
    <xf numFmtId="0" fontId="30" fillId="4" borderId="0" xfId="3" applyFont="1" applyFill="1" applyBorder="1" applyAlignment="1">
      <alignment vertical="center" wrapText="1"/>
    </xf>
    <xf numFmtId="0" fontId="30" fillId="4" borderId="11" xfId="3" applyFont="1" applyFill="1" applyBorder="1" applyAlignment="1">
      <alignment vertical="center" wrapText="1"/>
    </xf>
    <xf numFmtId="0" fontId="38" fillId="3" borderId="0" xfId="0" applyFont="1" applyFill="1" applyBorder="1" applyAlignment="1">
      <alignment horizontal="center" wrapText="1"/>
    </xf>
    <xf numFmtId="0" fontId="37" fillId="4" borderId="0" xfId="3" applyFont="1" applyFill="1" applyBorder="1" applyAlignment="1">
      <alignment horizontal="center" wrapText="1"/>
    </xf>
    <xf numFmtId="164" fontId="30" fillId="4" borderId="53" xfId="1" applyNumberFormat="1" applyFont="1" applyFill="1" applyBorder="1" applyAlignment="1">
      <alignment vertical="center"/>
    </xf>
    <xf numFmtId="164" fontId="30" fillId="4" borderId="11" xfId="1" applyNumberFormat="1" applyFont="1" applyFill="1" applyBorder="1" applyAlignment="1">
      <alignment vertical="center"/>
    </xf>
    <xf numFmtId="164" fontId="37" fillId="4" borderId="54" xfId="1" applyNumberFormat="1" applyFont="1" applyFill="1" applyBorder="1" applyAlignment="1">
      <alignment horizontal="right" vertical="center"/>
    </xf>
    <xf numFmtId="164" fontId="37" fillId="4" borderId="0" xfId="1" applyNumberFormat="1" applyFont="1" applyFill="1" applyBorder="1" applyAlignment="1">
      <alignment horizontal="right" vertical="center"/>
    </xf>
    <xf numFmtId="166" fontId="30" fillId="4" borderId="0" xfId="3" applyNumberFormat="1" applyFont="1" applyFill="1" applyBorder="1"/>
    <xf numFmtId="0" fontId="39" fillId="3" borderId="54" xfId="0" applyFont="1" applyFill="1" applyBorder="1" applyAlignment="1">
      <alignment horizontal="center" wrapText="1"/>
    </xf>
    <xf numFmtId="0" fontId="34" fillId="3" borderId="0" xfId="3" applyFont="1" applyFill="1"/>
    <xf numFmtId="0" fontId="42" fillId="3" borderId="0" xfId="3" applyFont="1" applyFill="1" applyBorder="1" applyAlignment="1">
      <alignment horizontal="center"/>
    </xf>
    <xf numFmtId="0" fontId="34" fillId="3" borderId="24" xfId="3" applyFont="1" applyFill="1" applyBorder="1"/>
    <xf numFmtId="0" fontId="30" fillId="3" borderId="0" xfId="3" applyFont="1" applyFill="1" applyBorder="1" applyAlignment="1">
      <alignment horizontal="center" vertical="center"/>
    </xf>
    <xf numFmtId="0" fontId="30" fillId="3" borderId="0" xfId="3" applyFont="1" applyFill="1" applyBorder="1" applyAlignment="1">
      <alignment horizontal="center"/>
    </xf>
    <xf numFmtId="166" fontId="30" fillId="3" borderId="0" xfId="3" applyNumberFormat="1" applyFont="1" applyFill="1" applyBorder="1" applyAlignment="1">
      <alignment horizontal="center"/>
    </xf>
    <xf numFmtId="167" fontId="34" fillId="3" borderId="0" xfId="3" applyNumberFormat="1" applyFont="1" applyFill="1"/>
    <xf numFmtId="167" fontId="30" fillId="3" borderId="0" xfId="3" applyNumberFormat="1" applyFont="1" applyFill="1" applyBorder="1" applyAlignment="1">
      <alignment horizontal="center"/>
    </xf>
    <xf numFmtId="0" fontId="30" fillId="3" borderId="0" xfId="3" applyFont="1" applyFill="1" applyBorder="1" applyAlignment="1">
      <alignment horizontal="right"/>
    </xf>
    <xf numFmtId="167" fontId="30" fillId="3" borderId="0" xfId="3" applyNumberFormat="1" applyFont="1" applyFill="1" applyBorder="1" applyAlignment="1">
      <alignment horizontal="right"/>
    </xf>
    <xf numFmtId="164" fontId="30" fillId="3" borderId="0" xfId="1" applyNumberFormat="1" applyFont="1" applyFill="1" applyBorder="1" applyAlignment="1">
      <alignment horizontal="center"/>
    </xf>
    <xf numFmtId="166" fontId="34" fillId="3" borderId="0" xfId="3" applyNumberFormat="1" applyFont="1" applyFill="1" applyBorder="1"/>
    <xf numFmtId="167" fontId="30" fillId="3" borderId="0" xfId="1" applyNumberFormat="1" applyFont="1" applyFill="1" applyBorder="1" applyAlignment="1">
      <alignment horizontal="right"/>
    </xf>
    <xf numFmtId="0" fontId="30" fillId="4" borderId="0" xfId="3" applyFont="1" applyFill="1" applyBorder="1" applyAlignment="1">
      <alignment horizontal="right"/>
    </xf>
    <xf numFmtId="166" fontId="30" fillId="4" borderId="0" xfId="3" applyNumberFormat="1" applyFont="1" applyFill="1" applyBorder="1" applyAlignment="1">
      <alignment horizontal="center"/>
    </xf>
    <xf numFmtId="167" fontId="43" fillId="4" borderId="0" xfId="3" applyNumberFormat="1" applyFont="1" applyFill="1" applyBorder="1" applyAlignment="1">
      <alignment horizontal="right"/>
    </xf>
    <xf numFmtId="164" fontId="30" fillId="4" borderId="0" xfId="1" applyNumberFormat="1" applyFont="1" applyFill="1" applyBorder="1" applyAlignment="1">
      <alignment horizontal="center"/>
    </xf>
    <xf numFmtId="166" fontId="30" fillId="5" borderId="0" xfId="3" applyNumberFormat="1" applyFont="1" applyFill="1" applyBorder="1" applyAlignment="1">
      <alignment horizontal="center"/>
    </xf>
    <xf numFmtId="166" fontId="30" fillId="3" borderId="0" xfId="3" applyNumberFormat="1" applyFont="1" applyFill="1" applyBorder="1" applyAlignment="1">
      <alignment horizontal="right"/>
    </xf>
    <xf numFmtId="0" fontId="34" fillId="3" borderId="0" xfId="3" applyFont="1" applyFill="1" applyBorder="1"/>
    <xf numFmtId="0" fontId="30" fillId="4" borderId="0" xfId="3" applyFont="1" applyFill="1" applyBorder="1" applyAlignment="1">
      <alignment horizontal="center"/>
    </xf>
    <xf numFmtId="167" fontId="30" fillId="4" borderId="0" xfId="3" applyNumberFormat="1" applyFont="1" applyFill="1" applyBorder="1" applyAlignment="1">
      <alignment horizontal="center"/>
    </xf>
    <xf numFmtId="165" fontId="30" fillId="4" borderId="0" xfId="3" applyNumberFormat="1" applyFont="1" applyFill="1" applyBorder="1" applyAlignment="1">
      <alignment horizontal="center"/>
    </xf>
    <xf numFmtId="0" fontId="30" fillId="3" borderId="0" xfId="3" applyFont="1" applyFill="1" applyAlignment="1">
      <alignment horizontal="center"/>
    </xf>
    <xf numFmtId="0" fontId="30" fillId="3" borderId="0" xfId="3" applyFont="1" applyFill="1" applyAlignment="1">
      <alignment horizontal="right"/>
    </xf>
    <xf numFmtId="166" fontId="30" fillId="3" borderId="0" xfId="3" applyNumberFormat="1" applyFont="1" applyFill="1"/>
    <xf numFmtId="166" fontId="30" fillId="4" borderId="54" xfId="3" applyNumberFormat="1" applyFont="1" applyFill="1" applyBorder="1" applyAlignment="1">
      <alignment horizontal="center"/>
    </xf>
    <xf numFmtId="166" fontId="30" fillId="3" borderId="0" xfId="1" applyNumberFormat="1" applyFont="1" applyFill="1" applyBorder="1" applyAlignment="1">
      <alignment horizontal="right"/>
    </xf>
    <xf numFmtId="1" fontId="30" fillId="3" borderId="0" xfId="3" applyNumberFormat="1" applyFont="1" applyFill="1" applyBorder="1" applyAlignment="1">
      <alignment horizontal="right"/>
    </xf>
    <xf numFmtId="0" fontId="30" fillId="4" borderId="0" xfId="19" applyFont="1" applyFill="1"/>
    <xf numFmtId="0" fontId="30" fillId="4" borderId="0" xfId="19" applyFont="1" applyFill="1" applyAlignment="1">
      <alignment horizontal="right"/>
    </xf>
    <xf numFmtId="0" fontId="32" fillId="4" borderId="0" xfId="19" applyFont="1" applyFill="1" applyAlignment="1">
      <alignment vertical="center"/>
    </xf>
    <xf numFmtId="0" fontId="30" fillId="4" borderId="0" xfId="19" applyFont="1" applyFill="1" applyBorder="1" applyAlignment="1">
      <alignment wrapText="1"/>
    </xf>
    <xf numFmtId="0" fontId="30" fillId="4" borderId="0" xfId="19" applyFont="1" applyFill="1" applyAlignment="1">
      <alignment horizontal="center"/>
    </xf>
    <xf numFmtId="168" fontId="30" fillId="4" borderId="0" xfId="19" applyNumberFormat="1" applyFont="1" applyFill="1"/>
    <xf numFmtId="165" fontId="30" fillId="4" borderId="0" xfId="19" applyNumberFormat="1" applyFont="1" applyFill="1"/>
    <xf numFmtId="166" fontId="30" fillId="4" borderId="0" xfId="19" applyNumberFormat="1" applyFont="1" applyFill="1"/>
    <xf numFmtId="0" fontId="30" fillId="4" borderId="34" xfId="19" applyFont="1" applyFill="1" applyBorder="1" applyAlignment="1">
      <alignment horizontal="right" vertical="center" wrapText="1"/>
    </xf>
    <xf numFmtId="166" fontId="30" fillId="4" borderId="36" xfId="19" applyNumberFormat="1" applyFont="1" applyFill="1" applyBorder="1" applyAlignment="1">
      <alignment horizontal="right"/>
    </xf>
    <xf numFmtId="0" fontId="30" fillId="4" borderId="0" xfId="19" applyFont="1" applyFill="1" applyBorder="1" applyAlignment="1">
      <alignment horizontal="right"/>
    </xf>
    <xf numFmtId="165" fontId="30" fillId="4" borderId="0" xfId="19" applyNumberFormat="1" applyFont="1" applyFill="1" applyBorder="1" applyAlignment="1">
      <alignment horizontal="right"/>
    </xf>
    <xf numFmtId="166" fontId="30" fillId="4" borderId="37" xfId="19" applyNumberFormat="1" applyFont="1" applyFill="1" applyBorder="1" applyAlignment="1">
      <alignment horizontal="right"/>
    </xf>
    <xf numFmtId="166" fontId="30" fillId="4" borderId="38" xfId="19" applyNumberFormat="1" applyFont="1" applyFill="1" applyBorder="1" applyAlignment="1">
      <alignment horizontal="right"/>
    </xf>
    <xf numFmtId="166" fontId="30" fillId="4" borderId="0" xfId="19" applyNumberFormat="1" applyFont="1" applyFill="1" applyBorder="1" applyAlignment="1">
      <alignment horizontal="center"/>
    </xf>
    <xf numFmtId="0" fontId="30" fillId="4" borderId="0" xfId="19" applyFont="1" applyFill="1" applyAlignment="1"/>
    <xf numFmtId="0" fontId="30" fillId="4" borderId="0" xfId="19" applyFont="1" applyFill="1" applyBorder="1" applyAlignment="1">
      <alignment horizontal="right" vertical="center" wrapText="1"/>
    </xf>
    <xf numFmtId="166" fontId="30" fillId="4" borderId="0" xfId="19" applyNumberFormat="1" applyFont="1" applyFill="1" applyBorder="1" applyAlignment="1">
      <alignment horizontal="right"/>
    </xf>
    <xf numFmtId="165" fontId="30" fillId="4" borderId="0" xfId="19" applyNumberFormat="1" applyFont="1" applyFill="1" applyAlignment="1">
      <alignment horizontal="right"/>
    </xf>
    <xf numFmtId="0" fontId="34" fillId="3" borderId="11" xfId="3" applyFont="1" applyFill="1" applyBorder="1"/>
    <xf numFmtId="0" fontId="30" fillId="4" borderId="4" xfId="3" applyFont="1" applyFill="1" applyBorder="1" applyAlignment="1">
      <alignment vertical="center"/>
    </xf>
    <xf numFmtId="0" fontId="30" fillId="4" borderId="4" xfId="3" applyFont="1" applyFill="1" applyBorder="1" applyAlignment="1">
      <alignment horizontal="center" vertical="center"/>
    </xf>
    <xf numFmtId="166" fontId="30" fillId="3" borderId="0" xfId="3" applyNumberFormat="1" applyFont="1" applyFill="1" applyBorder="1"/>
    <xf numFmtId="0" fontId="30" fillId="3" borderId="0" xfId="3" applyFont="1" applyFill="1" applyBorder="1"/>
    <xf numFmtId="166" fontId="34" fillId="3" borderId="11" xfId="3" applyNumberFormat="1" applyFont="1" applyFill="1" applyBorder="1"/>
    <xf numFmtId="0" fontId="34" fillId="3" borderId="21" xfId="3" applyFont="1" applyFill="1" applyBorder="1"/>
    <xf numFmtId="166" fontId="34" fillId="3" borderId="21" xfId="3" applyNumberFormat="1" applyFont="1" applyFill="1" applyBorder="1"/>
    <xf numFmtId="0" fontId="30" fillId="4" borderId="34" xfId="19" applyFont="1" applyFill="1" applyBorder="1" applyAlignment="1">
      <alignment horizontal="center" vertical="center"/>
    </xf>
    <xf numFmtId="0" fontId="30" fillId="4" borderId="37" xfId="19" applyFont="1" applyFill="1" applyBorder="1"/>
    <xf numFmtId="0" fontId="30" fillId="4" borderId="18" xfId="19" applyFont="1" applyFill="1" applyBorder="1" applyAlignment="1">
      <alignment horizontal="right"/>
    </xf>
    <xf numFmtId="165" fontId="30" fillId="4" borderId="53" xfId="19" applyNumberFormat="1" applyFont="1" applyFill="1" applyBorder="1" applyAlignment="1">
      <alignment horizontal="center"/>
    </xf>
    <xf numFmtId="165" fontId="30" fillId="4" borderId="50" xfId="19" applyNumberFormat="1" applyFont="1" applyFill="1" applyBorder="1" applyAlignment="1">
      <alignment horizontal="center"/>
    </xf>
    <xf numFmtId="165" fontId="30" fillId="4" borderId="54" xfId="19" applyNumberFormat="1" applyFont="1" applyFill="1" applyBorder="1" applyAlignment="1">
      <alignment horizontal="center"/>
    </xf>
    <xf numFmtId="165" fontId="30" fillId="4" borderId="11" xfId="19" applyNumberFormat="1" applyFont="1" applyFill="1" applyBorder="1" applyAlignment="1">
      <alignment horizontal="center"/>
    </xf>
    <xf numFmtId="165" fontId="30" fillId="4" borderId="28" xfId="19" applyNumberFormat="1" applyFont="1" applyFill="1" applyBorder="1" applyAlignment="1">
      <alignment horizontal="center"/>
    </xf>
    <xf numFmtId="165" fontId="30" fillId="4" borderId="0" xfId="19" applyNumberFormat="1" applyFont="1" applyFill="1" applyBorder="1" applyAlignment="1">
      <alignment horizontal="center"/>
    </xf>
    <xf numFmtId="0" fontId="30" fillId="4" borderId="22" xfId="19" applyFont="1" applyFill="1" applyBorder="1" applyAlignment="1">
      <alignment horizontal="right"/>
    </xf>
    <xf numFmtId="165" fontId="30" fillId="4" borderId="21" xfId="19" applyNumberFormat="1" applyFont="1" applyFill="1" applyBorder="1" applyAlignment="1">
      <alignment horizontal="center"/>
    </xf>
    <xf numFmtId="165" fontId="30" fillId="4" borderId="22" xfId="19" applyNumberFormat="1" applyFont="1" applyFill="1" applyBorder="1" applyAlignment="1">
      <alignment horizontal="center"/>
    </xf>
    <xf numFmtId="165" fontId="30" fillId="4" borderId="24" xfId="19" applyNumberFormat="1" applyFont="1" applyFill="1" applyBorder="1" applyAlignment="1">
      <alignment horizontal="center"/>
    </xf>
    <xf numFmtId="0" fontId="30" fillId="4" borderId="11" xfId="19" applyFont="1" applyFill="1" applyBorder="1"/>
    <xf numFmtId="0" fontId="30" fillId="4" borderId="21" xfId="19" applyFont="1" applyFill="1" applyBorder="1"/>
    <xf numFmtId="167" fontId="30" fillId="4" borderId="22" xfId="3" applyNumberFormat="1" applyFont="1" applyFill="1" applyBorder="1" applyAlignment="1">
      <alignment horizontal="right" vertical="center"/>
    </xf>
    <xf numFmtId="167" fontId="30" fillId="4" borderId="22" xfId="3" applyNumberFormat="1" applyFont="1" applyFill="1" applyBorder="1" applyAlignment="1">
      <alignment vertical="center"/>
    </xf>
    <xf numFmtId="20" fontId="30" fillId="4" borderId="22" xfId="3" applyNumberFormat="1" applyFont="1" applyFill="1" applyBorder="1" applyAlignment="1">
      <alignment horizontal="right" vertical="center"/>
    </xf>
    <xf numFmtId="0" fontId="38" fillId="4" borderId="0" xfId="56" applyFont="1" applyFill="1"/>
    <xf numFmtId="167" fontId="38" fillId="4" borderId="0" xfId="56" applyNumberFormat="1" applyFont="1" applyFill="1"/>
    <xf numFmtId="171" fontId="38" fillId="4" borderId="0" xfId="56" applyNumberFormat="1" applyFont="1" applyFill="1"/>
    <xf numFmtId="1" fontId="38" fillId="4" borderId="0" xfId="56" applyNumberFormat="1" applyFont="1" applyFill="1"/>
    <xf numFmtId="165" fontId="38" fillId="4" borderId="0" xfId="56" applyNumberFormat="1" applyFont="1" applyFill="1"/>
    <xf numFmtId="0" fontId="30" fillId="4" borderId="0" xfId="3" applyFont="1" applyFill="1" applyBorder="1" applyAlignment="1">
      <alignment horizontal="center" vertical="center" wrapText="1"/>
    </xf>
    <xf numFmtId="165" fontId="30" fillId="4" borderId="62" xfId="19" applyNumberFormat="1" applyFont="1" applyFill="1" applyBorder="1" applyAlignment="1">
      <alignment horizontal="center"/>
    </xf>
    <xf numFmtId="0" fontId="30" fillId="4" borderId="62" xfId="19" applyFont="1" applyFill="1" applyBorder="1" applyAlignment="1">
      <alignment horizontal="right"/>
    </xf>
    <xf numFmtId="0" fontId="30" fillId="4" borderId="54" xfId="19" applyFont="1" applyFill="1" applyBorder="1" applyAlignment="1">
      <alignment horizontal="right"/>
    </xf>
    <xf numFmtId="0" fontId="30" fillId="4" borderId="21" xfId="19" applyFont="1" applyFill="1" applyBorder="1" applyAlignment="1">
      <alignment horizontal="right"/>
    </xf>
    <xf numFmtId="1" fontId="43" fillId="4" borderId="0" xfId="19" applyNumberFormat="1" applyFont="1" applyFill="1" applyBorder="1" applyAlignment="1">
      <alignment horizontal="right"/>
    </xf>
    <xf numFmtId="165" fontId="43" fillId="4" borderId="0" xfId="19" applyNumberFormat="1" applyFont="1" applyFill="1" applyBorder="1" applyAlignment="1">
      <alignment horizontal="right"/>
    </xf>
    <xf numFmtId="0" fontId="38" fillId="4" borderId="11" xfId="56" applyFont="1" applyFill="1" applyBorder="1"/>
    <xf numFmtId="0" fontId="38" fillId="4" borderId="0" xfId="56" applyFont="1" applyFill="1" applyBorder="1"/>
    <xf numFmtId="167" fontId="38" fillId="4" borderId="11" xfId="56" applyNumberFormat="1" applyFont="1" applyFill="1" applyBorder="1"/>
    <xf numFmtId="167" fontId="38" fillId="4" borderId="0" xfId="56" applyNumberFormat="1" applyFont="1" applyFill="1" applyBorder="1"/>
    <xf numFmtId="0" fontId="30" fillId="4" borderId="0" xfId="0" applyFont="1" applyFill="1"/>
    <xf numFmtId="0" fontId="42" fillId="4" borderId="0" xfId="0" applyFont="1" applyFill="1" applyAlignment="1">
      <alignment horizontal="center"/>
    </xf>
    <xf numFmtId="0" fontId="30" fillId="4" borderId="8" xfId="0" applyFont="1" applyFill="1" applyBorder="1"/>
    <xf numFmtId="0" fontId="30" fillId="4" borderId="0" xfId="0" applyFont="1" applyFill="1" applyAlignment="1"/>
    <xf numFmtId="0" fontId="30" fillId="4" borderId="0" xfId="0" applyFont="1" applyFill="1" applyBorder="1" applyAlignment="1"/>
    <xf numFmtId="0" fontId="30" fillId="4" borderId="8" xfId="0" applyFont="1" applyFill="1" applyBorder="1" applyAlignment="1"/>
    <xf numFmtId="0" fontId="30" fillId="4" borderId="0" xfId="0" applyFont="1" applyFill="1" applyBorder="1"/>
    <xf numFmtId="0" fontId="30" fillId="4" borderId="40" xfId="0" applyFont="1" applyFill="1" applyBorder="1" applyAlignment="1">
      <alignment horizontal="right"/>
    </xf>
    <xf numFmtId="0" fontId="30" fillId="4" borderId="41" xfId="0" applyFont="1" applyFill="1" applyBorder="1"/>
    <xf numFmtId="0" fontId="30" fillId="4" borderId="11" xfId="0" applyFont="1" applyFill="1" applyBorder="1" applyAlignment="1">
      <alignment horizontal="right"/>
    </xf>
    <xf numFmtId="3" fontId="30" fillId="4" borderId="0" xfId="0" applyNumberFormat="1" applyFont="1" applyFill="1" applyBorder="1"/>
    <xf numFmtId="0" fontId="30" fillId="4" borderId="21" xfId="0" applyFont="1" applyFill="1" applyBorder="1" applyAlignment="1">
      <alignment horizontal="right"/>
    </xf>
    <xf numFmtId="3" fontId="30" fillId="4" borderId="24" xfId="0" applyNumberFormat="1" applyFont="1" applyFill="1" applyBorder="1"/>
    <xf numFmtId="0" fontId="30" fillId="4" borderId="53" xfId="0" applyFont="1" applyFill="1" applyBorder="1" applyAlignment="1">
      <alignment horizontal="right"/>
    </xf>
    <xf numFmtId="0" fontId="30" fillId="4" borderId="17" xfId="0" applyFont="1" applyFill="1" applyBorder="1" applyAlignment="1">
      <alignment horizontal="right"/>
    </xf>
    <xf numFmtId="3" fontId="30" fillId="4" borderId="14" xfId="0" applyNumberFormat="1" applyFont="1" applyFill="1" applyBorder="1"/>
    <xf numFmtId="0" fontId="30" fillId="4" borderId="7" xfId="0" applyFont="1" applyFill="1" applyBorder="1"/>
    <xf numFmtId="3" fontId="30" fillId="4" borderId="13" xfId="0" applyNumberFormat="1" applyFont="1" applyFill="1" applyBorder="1"/>
    <xf numFmtId="3" fontId="30" fillId="4" borderId="25" xfId="0" applyNumberFormat="1" applyFont="1" applyFill="1" applyBorder="1"/>
    <xf numFmtId="3" fontId="30" fillId="4" borderId="30" xfId="0" applyNumberFormat="1" applyFont="1" applyFill="1" applyBorder="1"/>
    <xf numFmtId="0" fontId="30" fillId="4" borderId="24" xfId="0" applyFont="1" applyFill="1" applyBorder="1"/>
    <xf numFmtId="0" fontId="30" fillId="4" borderId="54" xfId="0" applyFont="1" applyFill="1" applyBorder="1"/>
    <xf numFmtId="167" fontId="30" fillId="4" borderId="49" xfId="0" applyNumberFormat="1" applyFont="1" applyFill="1" applyBorder="1"/>
    <xf numFmtId="167" fontId="30" fillId="4" borderId="0" xfId="0" applyNumberFormat="1" applyFont="1" applyFill="1"/>
    <xf numFmtId="167" fontId="30" fillId="4" borderId="0" xfId="0" applyNumberFormat="1" applyFont="1" applyFill="1" applyBorder="1"/>
    <xf numFmtId="167" fontId="30" fillId="4" borderId="24" xfId="0" applyNumberFormat="1" applyFont="1" applyFill="1" applyBorder="1"/>
    <xf numFmtId="3" fontId="30" fillId="4" borderId="17" xfId="0" applyNumberFormat="1" applyFont="1" applyFill="1" applyBorder="1"/>
    <xf numFmtId="0" fontId="30" fillId="4" borderId="60" xfId="3" applyFont="1" applyFill="1" applyBorder="1" applyAlignment="1">
      <alignment horizontal="center" wrapText="1"/>
    </xf>
    <xf numFmtId="3" fontId="30" fillId="4" borderId="49" xfId="3" applyNumberFormat="1" applyFont="1" applyFill="1" applyBorder="1" applyAlignment="1">
      <alignment horizontal="right" vertical="center"/>
    </xf>
    <xf numFmtId="3" fontId="30" fillId="4" borderId="54" xfId="3" applyNumberFormat="1" applyFont="1" applyFill="1" applyBorder="1" applyAlignment="1">
      <alignment horizontal="right" vertical="center"/>
    </xf>
    <xf numFmtId="3" fontId="30" fillId="4" borderId="54" xfId="3" applyNumberFormat="1" applyFont="1" applyFill="1" applyBorder="1" applyAlignment="1">
      <alignment vertical="center"/>
    </xf>
    <xf numFmtId="3" fontId="30" fillId="4" borderId="0" xfId="3" applyNumberFormat="1" applyFont="1" applyFill="1" applyBorder="1" applyAlignment="1">
      <alignment horizontal="right"/>
    </xf>
    <xf numFmtId="3" fontId="30" fillId="4" borderId="8" xfId="3" applyNumberFormat="1" applyFont="1" applyFill="1" applyBorder="1" applyAlignment="1">
      <alignment horizontal="right" vertical="center"/>
    </xf>
    <xf numFmtId="3" fontId="30" fillId="4" borderId="0" xfId="3" applyNumberFormat="1" applyFont="1" applyFill="1" applyBorder="1" applyAlignment="1">
      <alignment vertical="center"/>
    </xf>
    <xf numFmtId="3" fontId="30" fillId="4" borderId="7" xfId="3" applyNumberFormat="1" applyFont="1" applyFill="1" applyBorder="1" applyAlignment="1">
      <alignment horizontal="right" vertical="center"/>
    </xf>
    <xf numFmtId="3" fontId="30" fillId="4" borderId="24" xfId="3" applyNumberFormat="1" applyFont="1" applyFill="1" applyBorder="1" applyAlignment="1">
      <alignment vertical="center"/>
    </xf>
    <xf numFmtId="170" fontId="30" fillId="4" borderId="0" xfId="3" applyNumberFormat="1" applyFont="1" applyFill="1" applyBorder="1" applyAlignment="1">
      <alignment horizontal="right"/>
    </xf>
    <xf numFmtId="167" fontId="30" fillId="4" borderId="24" xfId="3" applyNumberFormat="1" applyFont="1" applyFill="1" applyBorder="1" applyAlignment="1">
      <alignment horizontal="right"/>
    </xf>
    <xf numFmtId="3" fontId="30" fillId="4" borderId="69" xfId="3" applyNumberFormat="1" applyFont="1" applyFill="1" applyBorder="1" applyAlignment="1">
      <alignment horizontal="right" vertical="center"/>
    </xf>
    <xf numFmtId="0" fontId="36" fillId="3" borderId="0" xfId="3" applyFont="1" applyFill="1" applyBorder="1" applyAlignment="1">
      <alignment wrapText="1"/>
    </xf>
    <xf numFmtId="0" fontId="43" fillId="4" borderId="0" xfId="3" applyFont="1" applyFill="1" applyBorder="1" applyAlignment="1">
      <alignment horizontal="right"/>
    </xf>
    <xf numFmtId="1" fontId="43" fillId="3" borderId="0" xfId="3" applyNumberFormat="1" applyFont="1" applyFill="1" applyBorder="1" applyAlignment="1">
      <alignment horizontal="right" wrapText="1"/>
    </xf>
    <xf numFmtId="3" fontId="30" fillId="4" borderId="24" xfId="3" applyNumberFormat="1" applyFont="1" applyFill="1" applyBorder="1" applyAlignment="1">
      <alignment horizontal="right" vertical="center"/>
    </xf>
    <xf numFmtId="3" fontId="30" fillId="4" borderId="70" xfId="3" applyNumberFormat="1" applyFont="1" applyFill="1" applyBorder="1" applyAlignment="1">
      <alignment horizontal="right" vertical="center"/>
    </xf>
    <xf numFmtId="167" fontId="30" fillId="4" borderId="54" xfId="3" applyNumberFormat="1" applyFont="1" applyFill="1" applyBorder="1" applyAlignment="1">
      <alignment vertical="center"/>
    </xf>
    <xf numFmtId="167" fontId="30" fillId="4" borderId="7" xfId="3" applyNumberFormat="1" applyFont="1" applyFill="1" applyBorder="1" applyAlignment="1">
      <alignment horizontal="right"/>
    </xf>
    <xf numFmtId="0" fontId="30" fillId="3" borderId="22" xfId="3" applyFont="1" applyFill="1" applyBorder="1" applyAlignment="1">
      <alignment horizontal="center"/>
    </xf>
    <xf numFmtId="0" fontId="30" fillId="4" borderId="22" xfId="3" applyFont="1" applyFill="1" applyBorder="1" applyAlignment="1">
      <alignment horizontal="center"/>
    </xf>
    <xf numFmtId="0" fontId="30" fillId="3" borderId="50" xfId="3" applyFont="1" applyFill="1" applyBorder="1" applyAlignment="1">
      <alignment horizontal="center"/>
    </xf>
    <xf numFmtId="0" fontId="30" fillId="3" borderId="24" xfId="3" applyFont="1" applyFill="1" applyBorder="1" applyAlignment="1">
      <alignment horizontal="right"/>
    </xf>
    <xf numFmtId="166" fontId="30" fillId="4" borderId="24" xfId="3" applyNumberFormat="1" applyFont="1" applyFill="1" applyBorder="1" applyAlignment="1">
      <alignment horizontal="center"/>
    </xf>
    <xf numFmtId="0" fontId="30" fillId="3" borderId="54" xfId="3" applyFont="1" applyFill="1" applyBorder="1" applyAlignment="1">
      <alignment horizontal="right"/>
    </xf>
    <xf numFmtId="4" fontId="30" fillId="4" borderId="0" xfId="3" applyNumberFormat="1" applyFont="1" applyFill="1" applyBorder="1"/>
    <xf numFmtId="164" fontId="30" fillId="4" borderId="0" xfId="1" applyNumberFormat="1" applyFont="1" applyFill="1" applyBorder="1"/>
    <xf numFmtId="2" fontId="30" fillId="4" borderId="0" xfId="3" applyNumberFormat="1" applyFont="1" applyFill="1" applyBorder="1"/>
    <xf numFmtId="0" fontId="30" fillId="4" borderId="3" xfId="3" applyFont="1" applyFill="1" applyBorder="1" applyAlignment="1">
      <alignment horizontal="center" vertical="center"/>
    </xf>
    <xf numFmtId="170" fontId="30" fillId="4" borderId="21" xfId="3" applyNumberFormat="1" applyFont="1" applyFill="1" applyBorder="1" applyAlignment="1">
      <alignment horizontal="right" vertical="center"/>
    </xf>
    <xf numFmtId="3" fontId="30" fillId="4" borderId="62" xfId="3" applyNumberFormat="1" applyFont="1" applyFill="1" applyBorder="1" applyAlignment="1">
      <alignment vertical="center"/>
    </xf>
    <xf numFmtId="3" fontId="30" fillId="4" borderId="11" xfId="3" applyNumberFormat="1" applyFont="1" applyFill="1" applyBorder="1" applyAlignment="1">
      <alignment horizontal="right" vertical="center"/>
    </xf>
    <xf numFmtId="3" fontId="30" fillId="4" borderId="62" xfId="3" applyNumberFormat="1" applyFont="1" applyFill="1" applyBorder="1" applyAlignment="1">
      <alignment horizontal="right" vertical="center"/>
    </xf>
    <xf numFmtId="3" fontId="30" fillId="4" borderId="22" xfId="3" applyNumberFormat="1" applyFont="1" applyFill="1" applyBorder="1" applyAlignment="1">
      <alignment horizontal="right" vertical="center"/>
    </xf>
    <xf numFmtId="0" fontId="30" fillId="4" borderId="22" xfId="3" applyFont="1" applyFill="1" applyBorder="1" applyAlignment="1">
      <alignment horizontal="right"/>
    </xf>
    <xf numFmtId="164" fontId="30" fillId="4" borderId="11" xfId="1" applyNumberFormat="1" applyFont="1" applyFill="1" applyBorder="1" applyAlignment="1">
      <alignment horizontal="right" vertical="center"/>
    </xf>
    <xf numFmtId="164" fontId="30" fillId="4" borderId="53" xfId="1" applyNumberFormat="1" applyFont="1" applyFill="1" applyBorder="1" applyAlignment="1">
      <alignment horizontal="right" vertical="center"/>
    </xf>
    <xf numFmtId="0" fontId="30" fillId="4" borderId="0" xfId="3" applyFont="1" applyFill="1" applyBorder="1" applyAlignment="1">
      <alignment horizontal="center" vertical="center" wrapText="1"/>
    </xf>
    <xf numFmtId="0" fontId="30" fillId="4" borderId="58" xfId="3" applyFont="1" applyFill="1" applyBorder="1" applyAlignment="1">
      <alignment horizontal="center" wrapText="1"/>
    </xf>
    <xf numFmtId="0" fontId="30" fillId="4" borderId="43" xfId="3" applyFont="1" applyFill="1" applyBorder="1" applyAlignment="1">
      <alignment horizontal="center" wrapText="1"/>
    </xf>
    <xf numFmtId="0" fontId="30" fillId="4" borderId="59" xfId="3" applyFont="1" applyFill="1" applyBorder="1" applyAlignment="1">
      <alignment horizontal="center" wrapText="1"/>
    </xf>
    <xf numFmtId="167" fontId="30" fillId="4" borderId="50" xfId="3" applyNumberFormat="1" applyFont="1" applyFill="1" applyBorder="1" applyAlignment="1">
      <alignment vertical="center"/>
    </xf>
    <xf numFmtId="167" fontId="30" fillId="4" borderId="51" xfId="3" applyNumberFormat="1" applyFont="1" applyFill="1" applyBorder="1" applyAlignment="1">
      <alignment vertical="center"/>
    </xf>
    <xf numFmtId="167" fontId="30" fillId="4" borderId="52" xfId="3" applyNumberFormat="1" applyFont="1" applyFill="1" applyBorder="1" applyAlignment="1">
      <alignment vertical="center"/>
    </xf>
    <xf numFmtId="167" fontId="30" fillId="4" borderId="62" xfId="3" applyNumberFormat="1" applyFont="1" applyFill="1" applyBorder="1" applyAlignment="1">
      <alignment vertical="center"/>
    </xf>
    <xf numFmtId="167" fontId="30" fillId="4" borderId="10" xfId="3" applyNumberFormat="1" applyFont="1" applyFill="1" applyBorder="1" applyAlignment="1">
      <alignment vertical="center"/>
    </xf>
    <xf numFmtId="167" fontId="30" fillId="4" borderId="32" xfId="3" applyNumberFormat="1" applyFont="1" applyFill="1" applyBorder="1" applyAlignment="1">
      <alignment vertical="center"/>
    </xf>
    <xf numFmtId="167" fontId="30" fillId="4" borderId="3" xfId="3" applyNumberFormat="1" applyFont="1" applyFill="1" applyBorder="1" applyAlignment="1">
      <alignment vertical="center"/>
    </xf>
    <xf numFmtId="167" fontId="30" fillId="4" borderId="31" xfId="3" applyNumberFormat="1" applyFont="1" applyFill="1" applyBorder="1" applyAlignment="1">
      <alignment vertical="center"/>
    </xf>
    <xf numFmtId="167" fontId="30" fillId="4" borderId="51" xfId="3" applyNumberFormat="1" applyFont="1" applyFill="1" applyBorder="1" applyAlignment="1">
      <alignment horizontal="right" vertical="center"/>
    </xf>
    <xf numFmtId="167" fontId="30" fillId="4" borderId="62" xfId="3" applyNumberFormat="1" applyFont="1" applyFill="1" applyBorder="1" applyAlignment="1">
      <alignment horizontal="right" vertical="center"/>
    </xf>
    <xf numFmtId="0" fontId="30" fillId="4" borderId="58" xfId="3" applyFont="1" applyFill="1" applyBorder="1"/>
    <xf numFmtId="0" fontId="30" fillId="3" borderId="0" xfId="3" applyFont="1" applyFill="1" applyBorder="1" applyAlignment="1">
      <alignment wrapText="1"/>
    </xf>
    <xf numFmtId="167" fontId="30" fillId="4" borderId="3" xfId="3" applyNumberFormat="1" applyFont="1" applyFill="1" applyBorder="1" applyAlignment="1">
      <alignment horizontal="right" vertical="center"/>
    </xf>
    <xf numFmtId="0" fontId="30" fillId="4" borderId="57" xfId="3" applyFont="1" applyFill="1" applyBorder="1" applyAlignment="1">
      <alignment horizontal="right" vertical="center"/>
    </xf>
    <xf numFmtId="1" fontId="30" fillId="4" borderId="0" xfId="3" applyNumberFormat="1" applyFont="1" applyFill="1" applyBorder="1"/>
    <xf numFmtId="0" fontId="40" fillId="3" borderId="0" xfId="3" applyFont="1" applyFill="1" applyAlignment="1">
      <alignment horizontal="right"/>
    </xf>
    <xf numFmtId="3" fontId="30" fillId="4" borderId="0" xfId="3" applyNumberFormat="1" applyFont="1" applyFill="1" applyBorder="1" applyAlignment="1">
      <alignment horizontal="right" vertical="center"/>
    </xf>
    <xf numFmtId="0" fontId="30" fillId="4" borderId="0" xfId="3" applyFont="1" applyFill="1" applyBorder="1" applyAlignment="1">
      <alignment horizontal="center" vertical="center"/>
    </xf>
    <xf numFmtId="0" fontId="34" fillId="4" borderId="0" xfId="3" applyFont="1" applyFill="1"/>
    <xf numFmtId="0" fontId="42" fillId="4" borderId="0" xfId="3" applyFont="1" applyFill="1" applyAlignment="1"/>
    <xf numFmtId="0" fontId="34" fillId="4" borderId="0" xfId="3" applyFont="1" applyFill="1" applyBorder="1"/>
    <xf numFmtId="0" fontId="30" fillId="4" borderId="24" xfId="3" applyFont="1" applyFill="1" applyBorder="1" applyAlignment="1">
      <alignment horizontal="center" vertical="center"/>
    </xf>
    <xf numFmtId="0" fontId="30" fillId="4" borderId="0" xfId="3" applyFont="1" applyFill="1" applyAlignment="1">
      <alignment horizontal="right"/>
    </xf>
    <xf numFmtId="3" fontId="30" fillId="4" borderId="0" xfId="3" applyNumberFormat="1" applyFont="1" applyFill="1"/>
    <xf numFmtId="4" fontId="53" fillId="4" borderId="0" xfId="3" applyNumberFormat="1" applyFont="1" applyFill="1" applyBorder="1" applyAlignment="1">
      <alignment horizontal="center" vertical="center"/>
    </xf>
    <xf numFmtId="0" fontId="53" fillId="4" borderId="0" xfId="3" applyFont="1" applyFill="1" applyBorder="1" applyAlignment="1">
      <alignment horizontal="center" vertical="center"/>
    </xf>
    <xf numFmtId="2" fontId="34" fillId="4" borderId="0" xfId="3" applyNumberFormat="1" applyFont="1" applyFill="1" applyBorder="1" applyAlignment="1">
      <alignment horizontal="center"/>
    </xf>
    <xf numFmtId="0" fontId="30" fillId="10" borderId="0" xfId="3" applyFont="1" applyFill="1" applyBorder="1" applyAlignment="1">
      <alignment horizontal="center" vertical="center"/>
    </xf>
    <xf numFmtId="4" fontId="54" fillId="4" borderId="0" xfId="3" applyNumberFormat="1" applyFont="1" applyFill="1" applyBorder="1" applyAlignment="1">
      <alignment horizontal="center" vertical="center"/>
    </xf>
    <xf numFmtId="4" fontId="34" fillId="4" borderId="0" xfId="3" applyNumberFormat="1" applyFont="1" applyFill="1" applyBorder="1"/>
    <xf numFmtId="0" fontId="28" fillId="24" borderId="0" xfId="0" applyFont="1" applyFill="1" applyBorder="1" applyAlignment="1">
      <alignment horizontal="center" vertical="center"/>
    </xf>
    <xf numFmtId="0" fontId="34" fillId="3" borderId="0" xfId="15" applyFont="1" applyFill="1"/>
    <xf numFmtId="0" fontId="30" fillId="3" borderId="0" xfId="15" applyFont="1" applyFill="1"/>
    <xf numFmtId="3" fontId="30" fillId="3" borderId="0" xfId="15" applyNumberFormat="1" applyFont="1" applyFill="1"/>
    <xf numFmtId="0" fontId="30" fillId="3" borderId="0" xfId="15" applyFont="1" applyFill="1" applyBorder="1" applyAlignment="1">
      <alignment horizontal="right"/>
    </xf>
    <xf numFmtId="0" fontId="30" fillId="3" borderId="0" xfId="15" applyFont="1" applyFill="1" applyBorder="1"/>
    <xf numFmtId="0" fontId="34" fillId="3" borderId="0" xfId="15" applyFont="1" applyFill="1" applyBorder="1"/>
    <xf numFmtId="3" fontId="30" fillId="3" borderId="0" xfId="15" applyNumberFormat="1" applyFont="1" applyFill="1" applyBorder="1"/>
    <xf numFmtId="3" fontId="30" fillId="3" borderId="0" xfId="15" applyNumberFormat="1" applyFont="1" applyFill="1" applyAlignment="1">
      <alignment horizontal="right"/>
    </xf>
    <xf numFmtId="3" fontId="30" fillId="3" borderId="0" xfId="15" applyNumberFormat="1" applyFont="1" applyFill="1" applyBorder="1" applyAlignment="1">
      <alignment horizontal="right"/>
    </xf>
    <xf numFmtId="0" fontId="41" fillId="4" borderId="0" xfId="3" applyFont="1" applyFill="1" applyBorder="1" applyAlignment="1">
      <alignment vertical="center"/>
    </xf>
    <xf numFmtId="0" fontId="41" fillId="4" borderId="0" xfId="3" applyFont="1" applyFill="1" applyAlignment="1">
      <alignment horizontal="center" vertical="center"/>
    </xf>
    <xf numFmtId="0" fontId="30" fillId="3" borderId="0" xfId="15" applyFont="1" applyFill="1" applyBorder="1" applyAlignment="1">
      <alignment wrapText="1"/>
    </xf>
    <xf numFmtId="0" fontId="30" fillId="3" borderId="0" xfId="0" applyFont="1" applyFill="1" applyBorder="1" applyAlignment="1">
      <alignment vertical="center" wrapText="1"/>
    </xf>
    <xf numFmtId="0" fontId="30" fillId="3" borderId="0" xfId="0" applyFont="1" applyFill="1" applyBorder="1" applyAlignment="1">
      <alignment wrapText="1"/>
    </xf>
    <xf numFmtId="0" fontId="34" fillId="3" borderId="0" xfId="0" applyFont="1" applyFill="1"/>
    <xf numFmtId="0" fontId="49" fillId="3" borderId="0" xfId="0" applyFont="1" applyFill="1"/>
    <xf numFmtId="1" fontId="42" fillId="3" borderId="0" xfId="0" applyNumberFormat="1" applyFont="1" applyFill="1" applyAlignment="1">
      <alignment horizontal="right" vertical="center" wrapText="1"/>
    </xf>
    <xf numFmtId="0" fontId="42" fillId="3" borderId="0" xfId="0" applyFont="1" applyFill="1" applyAlignment="1">
      <alignment horizontal="right" vertical="center" wrapText="1"/>
    </xf>
    <xf numFmtId="0" fontId="42" fillId="3" borderId="0" xfId="0" applyFont="1" applyFill="1" applyAlignment="1">
      <alignment vertical="center" wrapText="1"/>
    </xf>
    <xf numFmtId="0" fontId="34" fillId="3" borderId="0" xfId="0" applyFont="1" applyFill="1" applyBorder="1"/>
    <xf numFmtId="0" fontId="42" fillId="3" borderId="0" xfId="0" applyFont="1" applyFill="1" applyAlignment="1">
      <alignment horizontal="right" wrapText="1"/>
    </xf>
    <xf numFmtId="0" fontId="34" fillId="3" borderId="0" xfId="0" applyFont="1" applyFill="1" applyBorder="1" applyAlignment="1"/>
    <xf numFmtId="0" fontId="34" fillId="3" borderId="0" xfId="0" applyFont="1" applyFill="1" applyAlignment="1"/>
    <xf numFmtId="1" fontId="42" fillId="3" borderId="0" xfId="0" applyNumberFormat="1" applyFont="1" applyFill="1" applyBorder="1" applyAlignment="1">
      <alignment horizontal="right" vertical="center" wrapText="1"/>
    </xf>
    <xf numFmtId="0" fontId="42" fillId="3" borderId="0" xfId="0" applyFont="1" applyFill="1" applyBorder="1" applyAlignment="1">
      <alignment horizontal="right" wrapText="1"/>
    </xf>
    <xf numFmtId="0" fontId="42" fillId="3" borderId="0" xfId="0" applyFont="1" applyFill="1" applyBorder="1" applyAlignment="1">
      <alignment horizontal="left" wrapText="1"/>
    </xf>
    <xf numFmtId="0" fontId="42" fillId="3" borderId="24" xfId="0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right" vertical="center"/>
    </xf>
    <xf numFmtId="3" fontId="30" fillId="3" borderId="10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Border="1" applyAlignment="1">
      <alignment horizontal="right" vertical="center"/>
    </xf>
    <xf numFmtId="164" fontId="31" fillId="3" borderId="0" xfId="1" applyNumberFormat="1" applyFont="1" applyFill="1" applyBorder="1" applyAlignment="1">
      <alignment horizontal="right" vertical="center"/>
    </xf>
    <xf numFmtId="3" fontId="34" fillId="3" borderId="0" xfId="0" applyNumberFormat="1" applyFont="1" applyFill="1"/>
    <xf numFmtId="0" fontId="34" fillId="3" borderId="0" xfId="0" applyFont="1" applyFill="1" applyBorder="1" applyAlignment="1">
      <alignment vertical="center"/>
    </xf>
    <xf numFmtId="1" fontId="34" fillId="3" borderId="0" xfId="0" applyNumberFormat="1" applyFont="1" applyFill="1" applyBorder="1" applyAlignment="1">
      <alignment vertical="center" wrapText="1"/>
    </xf>
    <xf numFmtId="0" fontId="34" fillId="4" borderId="24" xfId="0" applyFont="1" applyFill="1" applyBorder="1" applyAlignment="1">
      <alignment vertical="center"/>
    </xf>
    <xf numFmtId="0" fontId="34" fillId="4" borderId="3" xfId="0" applyFont="1" applyFill="1" applyBorder="1" applyAlignment="1">
      <alignment vertical="center"/>
    </xf>
    <xf numFmtId="0" fontId="34" fillId="4" borderId="10" xfId="0" applyFont="1" applyFill="1" applyBorder="1" applyAlignment="1">
      <alignment vertical="center"/>
    </xf>
    <xf numFmtId="0" fontId="34" fillId="4" borderId="0" xfId="0" applyFont="1" applyFill="1" applyBorder="1" applyAlignment="1">
      <alignment vertical="center"/>
    </xf>
    <xf numFmtId="0" fontId="49" fillId="4" borderId="0" xfId="0" applyFont="1" applyFill="1" applyBorder="1" applyAlignment="1">
      <alignment vertical="center"/>
    </xf>
    <xf numFmtId="3" fontId="46" fillId="3" borderId="0" xfId="0" applyNumberFormat="1" applyFont="1" applyFill="1" applyBorder="1" applyAlignment="1">
      <alignment vertical="center"/>
    </xf>
    <xf numFmtId="1" fontId="34" fillId="3" borderId="0" xfId="0" applyNumberFormat="1" applyFont="1" applyFill="1"/>
    <xf numFmtId="0" fontId="30" fillId="4" borderId="0" xfId="0" applyFont="1" applyFill="1" applyBorder="1" applyAlignment="1">
      <alignment horizontal="right" vertical="center"/>
    </xf>
    <xf numFmtId="3" fontId="30" fillId="4" borderId="10" xfId="0" applyNumberFormat="1" applyFont="1" applyFill="1" applyBorder="1" applyAlignment="1">
      <alignment horizontal="right" vertical="center"/>
    </xf>
    <xf numFmtId="3" fontId="30" fillId="4" borderId="0" xfId="0" applyNumberFormat="1" applyFont="1" applyFill="1" applyBorder="1" applyAlignment="1">
      <alignment horizontal="right" vertical="center"/>
    </xf>
    <xf numFmtId="0" fontId="34" fillId="4" borderId="54" xfId="0" applyFont="1" applyFill="1" applyBorder="1" applyAlignment="1">
      <alignment vertical="center"/>
    </xf>
    <xf numFmtId="0" fontId="34" fillId="4" borderId="19" xfId="0" applyFont="1" applyFill="1" applyBorder="1" applyAlignment="1">
      <alignment vertical="center"/>
    </xf>
    <xf numFmtId="164" fontId="31" fillId="4" borderId="0" xfId="1" applyNumberFormat="1" applyFont="1" applyFill="1" applyBorder="1" applyAlignment="1">
      <alignment horizontal="right" vertical="center"/>
    </xf>
    <xf numFmtId="3" fontId="30" fillId="4" borderId="11" xfId="0" applyNumberFormat="1" applyFont="1" applyFill="1" applyBorder="1" applyAlignment="1">
      <alignment horizontal="right" vertical="center"/>
    </xf>
    <xf numFmtId="0" fontId="30" fillId="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vertical="center" wrapText="1"/>
    </xf>
    <xf numFmtId="0" fontId="58" fillId="3" borderId="0" xfId="0" applyFont="1" applyFill="1" applyAlignment="1">
      <alignment vertical="center"/>
    </xf>
    <xf numFmtId="1" fontId="34" fillId="4" borderId="0" xfId="0" applyNumberFormat="1" applyFont="1" applyFill="1" applyBorder="1" applyAlignment="1">
      <alignment vertical="center" wrapText="1"/>
    </xf>
    <xf numFmtId="1" fontId="34" fillId="4" borderId="24" xfId="0" applyNumberFormat="1" applyFont="1" applyFill="1" applyBorder="1" applyAlignment="1">
      <alignment vertical="center" wrapText="1"/>
    </xf>
    <xf numFmtId="0" fontId="30" fillId="4" borderId="0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vertical="center" wrapText="1"/>
    </xf>
    <xf numFmtId="0" fontId="30" fillId="4" borderId="54" xfId="0" applyFont="1" applyFill="1" applyBorder="1" applyAlignment="1">
      <alignment vertical="center" wrapText="1"/>
    </xf>
    <xf numFmtId="0" fontId="30" fillId="4" borderId="19" xfId="0" applyFont="1" applyFill="1" applyBorder="1" applyAlignment="1">
      <alignment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right" vertical="center"/>
    </xf>
    <xf numFmtId="0" fontId="30" fillId="4" borderId="0" xfId="0" applyFont="1" applyFill="1" applyBorder="1" applyAlignment="1">
      <alignment vertical="center"/>
    </xf>
    <xf numFmtId="3" fontId="30" fillId="4" borderId="72" xfId="0" applyNumberFormat="1" applyFont="1" applyFill="1" applyBorder="1" applyAlignment="1">
      <alignment horizontal="right" vertical="center"/>
    </xf>
    <xf numFmtId="0" fontId="34" fillId="3" borderId="53" xfId="0" applyFont="1" applyFill="1" applyBorder="1"/>
    <xf numFmtId="0" fontId="34" fillId="3" borderId="54" xfId="0" applyFont="1" applyFill="1" applyBorder="1"/>
    <xf numFmtId="0" fontId="34" fillId="3" borderId="11" xfId="0" applyFont="1" applyFill="1" applyBorder="1"/>
    <xf numFmtId="0" fontId="30" fillId="3" borderId="0" xfId="0" applyFont="1" applyFill="1" applyAlignment="1">
      <alignment horizontal="center"/>
    </xf>
    <xf numFmtId="0" fontId="38" fillId="3" borderId="24" xfId="0" applyFont="1" applyFill="1" applyBorder="1" applyAlignment="1">
      <alignment horizontal="center" wrapText="1"/>
    </xf>
    <xf numFmtId="0" fontId="34" fillId="3" borderId="24" xfId="0" applyFont="1" applyFill="1" applyBorder="1"/>
    <xf numFmtId="0" fontId="30" fillId="4" borderId="24" xfId="0" applyFont="1" applyFill="1" applyBorder="1" applyAlignment="1">
      <alignment horizontal="right" vertical="center"/>
    </xf>
    <xf numFmtId="3" fontId="30" fillId="3" borderId="24" xfId="0" applyNumberFormat="1" applyFont="1" applyFill="1" applyBorder="1" applyAlignment="1">
      <alignment horizontal="right" vertical="center"/>
    </xf>
    <xf numFmtId="0" fontId="32" fillId="4" borderId="0" xfId="3" applyFont="1" applyFill="1" applyBorder="1" applyAlignment="1">
      <alignment horizontal="right" vertical="top" wrapText="1"/>
    </xf>
    <xf numFmtId="0" fontId="30" fillId="4" borderId="58" xfId="3" applyFont="1" applyFill="1" applyBorder="1" applyAlignment="1">
      <alignment horizontal="right" textRotation="90" wrapText="1"/>
    </xf>
    <xf numFmtId="0" fontId="30" fillId="4" borderId="60" xfId="3" applyFont="1" applyFill="1" applyBorder="1" applyAlignment="1">
      <alignment horizontal="right" textRotation="90" wrapText="1"/>
    </xf>
    <xf numFmtId="0" fontId="30" fillId="4" borderId="74" xfId="3" applyFont="1" applyFill="1" applyBorder="1" applyAlignment="1">
      <alignment horizontal="right" textRotation="90" wrapText="1"/>
    </xf>
    <xf numFmtId="3" fontId="30" fillId="4" borderId="75" xfId="3" applyNumberFormat="1" applyFont="1" applyFill="1" applyBorder="1" applyAlignment="1">
      <alignment vertical="center"/>
    </xf>
    <xf numFmtId="3" fontId="30" fillId="4" borderId="8" xfId="3" applyNumberFormat="1" applyFont="1" applyFill="1" applyBorder="1" applyAlignment="1">
      <alignment horizontal="right"/>
    </xf>
    <xf numFmtId="167" fontId="30" fillId="4" borderId="8" xfId="3" applyNumberFormat="1" applyFont="1" applyFill="1" applyBorder="1" applyAlignment="1">
      <alignment horizontal="right"/>
    </xf>
    <xf numFmtId="3" fontId="30" fillId="4" borderId="76" xfId="3" applyNumberFormat="1" applyFont="1" applyFill="1" applyBorder="1" applyAlignment="1">
      <alignment vertical="center"/>
    </xf>
    <xf numFmtId="170" fontId="30" fillId="4" borderId="8" xfId="3" applyNumberFormat="1" applyFont="1" applyFill="1" applyBorder="1" applyAlignment="1">
      <alignment horizontal="right"/>
    </xf>
    <xf numFmtId="3" fontId="30" fillId="4" borderId="75" xfId="3" applyNumberFormat="1" applyFont="1" applyFill="1" applyBorder="1" applyAlignment="1">
      <alignment horizontal="right" vertical="center"/>
    </xf>
    <xf numFmtId="0" fontId="30" fillId="3" borderId="0" xfId="3" applyFont="1" applyFill="1" applyAlignment="1"/>
    <xf numFmtId="3" fontId="30" fillId="3" borderId="0" xfId="0" applyNumberFormat="1" applyFont="1" applyFill="1" applyAlignment="1">
      <alignment vertical="center"/>
    </xf>
    <xf numFmtId="3" fontId="30" fillId="3" borderId="10" xfId="0" applyNumberFormat="1" applyFont="1" applyFill="1" applyBorder="1" applyAlignment="1">
      <alignment horizontal="right" vertical="center" wrapText="1"/>
    </xf>
    <xf numFmtId="3" fontId="30" fillId="4" borderId="11" xfId="0" applyNumberFormat="1" applyFont="1" applyFill="1" applyBorder="1" applyAlignment="1">
      <alignment horizontal="right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right"/>
    </xf>
    <xf numFmtId="166" fontId="30" fillId="3" borderId="0" xfId="0" applyNumberFormat="1" applyFont="1" applyFill="1" applyAlignment="1">
      <alignment horizontal="right"/>
    </xf>
    <xf numFmtId="167" fontId="30" fillId="3" borderId="0" xfId="0" applyNumberFormat="1" applyFont="1" applyFill="1" applyAlignment="1">
      <alignment horizontal="right"/>
    </xf>
    <xf numFmtId="3" fontId="30" fillId="3" borderId="0" xfId="1" applyNumberFormat="1" applyFont="1" applyFill="1"/>
    <xf numFmtId="9" fontId="34" fillId="3" borderId="0" xfId="0" applyNumberFormat="1" applyFont="1" applyFill="1"/>
    <xf numFmtId="0" fontId="60" fillId="3" borderId="0" xfId="0" applyFont="1" applyFill="1"/>
    <xf numFmtId="3" fontId="30" fillId="4" borderId="3" xfId="0" applyNumberFormat="1" applyFont="1" applyFill="1" applyBorder="1" applyAlignment="1">
      <alignment horizontal="right" vertical="center" wrapText="1"/>
    </xf>
    <xf numFmtId="3" fontId="30" fillId="3" borderId="11" xfId="0" applyNumberFormat="1" applyFont="1" applyFill="1" applyBorder="1" applyAlignment="1">
      <alignment vertical="center"/>
    </xf>
    <xf numFmtId="0" fontId="34" fillId="3" borderId="21" xfId="0" applyFont="1" applyFill="1" applyBorder="1"/>
    <xf numFmtId="3" fontId="30" fillId="3" borderId="21" xfId="0" applyNumberFormat="1" applyFont="1" applyFill="1" applyBorder="1" applyAlignment="1">
      <alignment vertical="center"/>
    </xf>
    <xf numFmtId="3" fontId="30" fillId="4" borderId="76" xfId="3" applyNumberFormat="1" applyFont="1" applyFill="1" applyBorder="1" applyAlignment="1">
      <alignment horizontal="right" vertical="center"/>
    </xf>
    <xf numFmtId="1" fontId="59" fillId="3" borderId="0" xfId="0" applyNumberFormat="1" applyFont="1" applyFill="1" applyAlignment="1">
      <alignment horizontal="left" vertical="center" wrapText="1"/>
    </xf>
    <xf numFmtId="0" fontId="30" fillId="3" borderId="51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0" fontId="46" fillId="4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center" vertical="center" wrapText="1"/>
    </xf>
    <xf numFmtId="0" fontId="34" fillId="3" borderId="54" xfId="3" applyFont="1" applyFill="1" applyBorder="1"/>
    <xf numFmtId="0" fontId="30" fillId="4" borderId="54" xfId="3" applyFont="1" applyFill="1" applyBorder="1" applyAlignment="1">
      <alignment horizontal="right" vertical="center"/>
    </xf>
    <xf numFmtId="164" fontId="30" fillId="3" borderId="0" xfId="1" applyNumberFormat="1" applyFont="1" applyFill="1" applyBorder="1" applyAlignment="1">
      <alignment horizontal="right" vertical="center"/>
    </xf>
    <xf numFmtId="3" fontId="30" fillId="4" borderId="45" xfId="3" applyNumberFormat="1" applyFont="1" applyFill="1" applyBorder="1" applyAlignment="1">
      <alignment horizontal="right" vertical="center"/>
    </xf>
    <xf numFmtId="3" fontId="30" fillId="4" borderId="46" xfId="3" applyNumberFormat="1" applyFont="1" applyFill="1" applyBorder="1" applyAlignment="1">
      <alignment horizontal="right" vertical="center"/>
    </xf>
    <xf numFmtId="0" fontId="30" fillId="4" borderId="0" xfId="3" applyFont="1" applyFill="1" applyBorder="1" applyAlignment="1">
      <alignment vertical="center"/>
    </xf>
    <xf numFmtId="3" fontId="30" fillId="4" borderId="29" xfId="3" applyNumberFormat="1" applyFont="1" applyFill="1" applyBorder="1" applyAlignment="1">
      <alignment vertical="center"/>
    </xf>
    <xf numFmtId="3" fontId="30" fillId="4" borderId="10" xfId="3" applyNumberFormat="1" applyFont="1" applyFill="1" applyBorder="1" applyAlignment="1">
      <alignment vertical="center"/>
    </xf>
    <xf numFmtId="3" fontId="30" fillId="4" borderId="22" xfId="3" applyNumberFormat="1" applyFont="1" applyFill="1" applyBorder="1" applyAlignment="1">
      <alignment vertical="center"/>
    </xf>
    <xf numFmtId="3" fontId="30" fillId="4" borderId="77" xfId="3" applyNumberFormat="1" applyFont="1" applyFill="1" applyBorder="1" applyAlignment="1">
      <alignment vertical="center"/>
    </xf>
    <xf numFmtId="3" fontId="30" fillId="4" borderId="3" xfId="3" applyNumberFormat="1" applyFont="1" applyFill="1" applyBorder="1" applyAlignment="1">
      <alignment vertical="center"/>
    </xf>
    <xf numFmtId="3" fontId="30" fillId="4" borderId="10" xfId="3" applyNumberFormat="1" applyFont="1" applyFill="1" applyBorder="1" applyAlignment="1">
      <alignment horizontal="right" vertical="center"/>
    </xf>
    <xf numFmtId="3" fontId="30" fillId="4" borderId="3" xfId="3" applyNumberFormat="1" applyFont="1" applyFill="1" applyBorder="1" applyAlignment="1">
      <alignment horizontal="right" vertical="center"/>
    </xf>
    <xf numFmtId="3" fontId="30" fillId="4" borderId="29" xfId="3" applyNumberFormat="1" applyFont="1" applyFill="1" applyBorder="1" applyAlignment="1">
      <alignment horizontal="right" vertical="center"/>
    </xf>
    <xf numFmtId="0" fontId="30" fillId="3" borderId="54" xfId="0" applyFont="1" applyFill="1" applyBorder="1" applyAlignment="1">
      <alignment horizontal="center" vertical="center" wrapText="1"/>
    </xf>
    <xf numFmtId="1" fontId="43" fillId="3" borderId="11" xfId="0" applyNumberFormat="1" applyFont="1" applyFill="1" applyBorder="1" applyAlignment="1">
      <alignment horizontal="center" vertical="center" wrapText="1"/>
    </xf>
    <xf numFmtId="1" fontId="43" fillId="3" borderId="0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left" vertical="center"/>
    </xf>
    <xf numFmtId="3" fontId="30" fillId="3" borderId="11" xfId="0" applyNumberFormat="1" applyFont="1" applyFill="1" applyBorder="1" applyAlignment="1">
      <alignment horizontal="right" vertical="center"/>
    </xf>
    <xf numFmtId="3" fontId="34" fillId="3" borderId="0" xfId="0" applyNumberFormat="1" applyFont="1" applyFill="1" applyBorder="1"/>
    <xf numFmtId="3" fontId="30" fillId="3" borderId="21" xfId="0" applyNumberFormat="1" applyFont="1" applyFill="1" applyBorder="1" applyAlignment="1">
      <alignment horizontal="right" vertical="center"/>
    </xf>
    <xf numFmtId="3" fontId="43" fillId="4" borderId="53" xfId="0" applyNumberFormat="1" applyFont="1" applyFill="1" applyBorder="1" applyAlignment="1">
      <alignment vertical="center"/>
    </xf>
    <xf numFmtId="0" fontId="30" fillId="3" borderId="0" xfId="0" applyFont="1" applyFill="1" applyBorder="1" applyAlignment="1"/>
    <xf numFmtId="0" fontId="30" fillId="3" borderId="50" xfId="0" applyFont="1" applyFill="1" applyBorder="1" applyAlignment="1">
      <alignment horizontal="left" vertical="center"/>
    </xf>
    <xf numFmtId="3" fontId="30" fillId="4" borderId="0" xfId="0" applyNumberFormat="1" applyFont="1" applyFill="1" applyBorder="1" applyAlignment="1">
      <alignment vertical="center"/>
    </xf>
    <xf numFmtId="167" fontId="30" fillId="3" borderId="0" xfId="0" applyNumberFormat="1" applyFont="1" applyFill="1" applyBorder="1" applyAlignment="1">
      <alignment horizontal="right" vertical="center"/>
    </xf>
    <xf numFmtId="167" fontId="30" fillId="3" borderId="0" xfId="1" applyNumberFormat="1" applyFont="1" applyFill="1" applyBorder="1" applyAlignment="1">
      <alignment horizontal="right" vertical="center"/>
    </xf>
    <xf numFmtId="167" fontId="31" fillId="3" borderId="0" xfId="1" applyNumberFormat="1" applyFont="1" applyFill="1" applyBorder="1" applyAlignment="1">
      <alignment horizontal="right" vertical="center"/>
    </xf>
    <xf numFmtId="167" fontId="30" fillId="4" borderId="0" xfId="0" applyNumberFormat="1" applyFont="1" applyFill="1" applyBorder="1" applyAlignment="1">
      <alignment horizontal="right" vertical="center"/>
    </xf>
    <xf numFmtId="167" fontId="30" fillId="4" borderId="0" xfId="1" applyNumberFormat="1" applyFont="1" applyFill="1" applyBorder="1" applyAlignment="1">
      <alignment horizontal="right" vertical="center"/>
    </xf>
    <xf numFmtId="167" fontId="31" fillId="4" borderId="0" xfId="1" applyNumberFormat="1" applyFont="1" applyFill="1" applyBorder="1" applyAlignment="1">
      <alignment horizontal="right" vertical="center"/>
    </xf>
    <xf numFmtId="0" fontId="49" fillId="3" borderId="0" xfId="0" applyFont="1" applyFill="1" applyBorder="1"/>
    <xf numFmtId="0" fontId="49" fillId="3" borderId="0" xfId="0" applyFont="1" applyFill="1" applyBorder="1" applyAlignment="1"/>
    <xf numFmtId="0" fontId="30" fillId="3" borderId="11" xfId="0" applyFont="1" applyFill="1" applyBorder="1" applyAlignment="1"/>
    <xf numFmtId="1" fontId="30" fillId="3" borderId="0" xfId="0" applyNumberFormat="1" applyFont="1" applyFill="1" applyBorder="1" applyAlignment="1">
      <alignment horizontal="left" wrapText="1"/>
    </xf>
    <xf numFmtId="0" fontId="43" fillId="4" borderId="55" xfId="0" applyFont="1" applyFill="1" applyBorder="1" applyAlignment="1">
      <alignment horizontal="center"/>
    </xf>
    <xf numFmtId="0" fontId="30" fillId="4" borderId="55" xfId="0" applyFont="1" applyFill="1" applyBorder="1" applyAlignment="1">
      <alignment horizontal="center"/>
    </xf>
    <xf numFmtId="0" fontId="34" fillId="4" borderId="24" xfId="0" applyFont="1" applyFill="1" applyBorder="1"/>
    <xf numFmtId="0" fontId="34" fillId="4" borderId="0" xfId="0" applyFont="1" applyFill="1"/>
    <xf numFmtId="3" fontId="30" fillId="4" borderId="77" xfId="3" applyNumberFormat="1" applyFont="1" applyFill="1" applyBorder="1" applyAlignment="1">
      <alignment horizontal="right" vertical="center"/>
    </xf>
    <xf numFmtId="167" fontId="30" fillId="4" borderId="11" xfId="3" applyNumberFormat="1" applyFont="1" applyFill="1" applyBorder="1" applyAlignment="1">
      <alignment horizontal="right"/>
    </xf>
    <xf numFmtId="0" fontId="43" fillId="3" borderId="0" xfId="3" applyFont="1" applyFill="1" applyBorder="1"/>
    <xf numFmtId="166" fontId="43" fillId="3" borderId="0" xfId="3" applyNumberFormat="1" applyFont="1" applyFill="1" applyBorder="1" applyAlignment="1">
      <alignment horizontal="right"/>
    </xf>
    <xf numFmtId="0" fontId="43" fillId="3" borderId="0" xfId="3" applyFont="1" applyFill="1"/>
    <xf numFmtId="0" fontId="43" fillId="4" borderId="0" xfId="3" applyFont="1" applyFill="1" applyBorder="1"/>
    <xf numFmtId="0" fontId="61" fillId="4" borderId="0" xfId="3" applyFont="1" applyFill="1" applyBorder="1" applyAlignment="1">
      <alignment horizontal="right"/>
    </xf>
    <xf numFmtId="0" fontId="56" fillId="4" borderId="0" xfId="3" applyFont="1" applyFill="1" applyBorder="1" applyAlignment="1"/>
    <xf numFmtId="0" fontId="66" fillId="4" borderId="0" xfId="3" applyFont="1" applyFill="1" applyAlignment="1">
      <alignment horizontal="left" wrapText="1"/>
    </xf>
    <xf numFmtId="0" fontId="42" fillId="4" borderId="0" xfId="3" applyFont="1" applyFill="1" applyAlignment="1">
      <alignment horizontal="center" wrapText="1"/>
    </xf>
    <xf numFmtId="0" fontId="30" fillId="4" borderId="60" xfId="3" applyFont="1" applyFill="1" applyBorder="1" applyAlignment="1">
      <alignment horizontal="right"/>
    </xf>
    <xf numFmtId="0" fontId="66" fillId="4" borderId="0" xfId="3" applyFont="1" applyFill="1" applyAlignment="1">
      <alignment horizontal="right" wrapText="1"/>
    </xf>
    <xf numFmtId="0" fontId="30" fillId="4" borderId="0" xfId="3" applyFont="1" applyFill="1" applyAlignment="1">
      <alignment horizontal="right" wrapText="1"/>
    </xf>
    <xf numFmtId="9" fontId="43" fillId="4" borderId="0" xfId="1" applyFont="1" applyFill="1" applyAlignment="1">
      <alignment horizontal="left" wrapText="1"/>
    </xf>
    <xf numFmtId="9" fontId="30" fillId="4" borderId="0" xfId="1" applyFont="1" applyFill="1" applyAlignment="1">
      <alignment horizontal="left" wrapText="1"/>
    </xf>
    <xf numFmtId="9" fontId="30" fillId="4" borderId="0" xfId="3" applyNumberFormat="1" applyFont="1" applyFill="1" applyAlignment="1">
      <alignment horizontal="center" wrapText="1"/>
    </xf>
    <xf numFmtId="9" fontId="30" fillId="4" borderId="0" xfId="1" applyNumberFormat="1" applyFont="1" applyFill="1" applyAlignment="1">
      <alignment horizontal="right" wrapText="1"/>
    </xf>
    <xf numFmtId="9" fontId="43" fillId="4" borderId="0" xfId="1" applyFont="1" applyFill="1" applyAlignment="1">
      <alignment horizontal="left"/>
    </xf>
    <xf numFmtId="9" fontId="30" fillId="4" borderId="0" xfId="1" applyFont="1" applyFill="1" applyAlignment="1">
      <alignment horizontal="left"/>
    </xf>
    <xf numFmtId="9" fontId="43" fillId="4" borderId="0" xfId="3" applyNumberFormat="1" applyFont="1" applyFill="1" applyAlignment="1">
      <alignment horizontal="left" wrapText="1"/>
    </xf>
    <xf numFmtId="9" fontId="30" fillId="4" borderId="0" xfId="3" applyNumberFormat="1" applyFont="1" applyFill="1" applyAlignment="1">
      <alignment horizontal="left" wrapText="1"/>
    </xf>
    <xf numFmtId="0" fontId="30" fillId="4" borderId="0" xfId="3" applyFont="1" applyFill="1" applyAlignment="1">
      <alignment horizontal="center" wrapText="1"/>
    </xf>
    <xf numFmtId="0" fontId="30" fillId="4" borderId="43" xfId="3" applyFont="1" applyFill="1" applyBorder="1" applyAlignment="1">
      <alignment horizontal="right" vertical="top"/>
    </xf>
    <xf numFmtId="0" fontId="30" fillId="4" borderId="0" xfId="3" applyFont="1" applyFill="1"/>
    <xf numFmtId="0" fontId="30" fillId="4" borderId="5" xfId="3" applyFont="1" applyFill="1" applyBorder="1" applyAlignment="1">
      <alignment horizontal="right" vertical="top"/>
    </xf>
    <xf numFmtId="0" fontId="34" fillId="4" borderId="0" xfId="3" applyFont="1" applyFill="1" applyAlignment="1">
      <alignment horizontal="center"/>
    </xf>
    <xf numFmtId="0" fontId="30" fillId="4" borderId="0" xfId="3" applyFont="1" applyFill="1" applyAlignment="1">
      <alignment horizontal="left"/>
    </xf>
    <xf numFmtId="0" fontId="30" fillId="4" borderId="43" xfId="3" applyFont="1" applyFill="1" applyBorder="1" applyAlignment="1">
      <alignment horizontal="right"/>
    </xf>
    <xf numFmtId="0" fontId="30" fillId="4" borderId="59" xfId="3" applyFont="1" applyFill="1" applyBorder="1" applyAlignment="1">
      <alignment horizontal="center"/>
    </xf>
    <xf numFmtId="0" fontId="67" fillId="4" borderId="0" xfId="3" applyFont="1" applyFill="1"/>
    <xf numFmtId="0" fontId="67" fillId="4" borderId="0" xfId="3" applyFont="1" applyFill="1" applyAlignment="1">
      <alignment horizontal="left"/>
    </xf>
    <xf numFmtId="0" fontId="67" fillId="4" borderId="0" xfId="3" applyFont="1" applyFill="1" applyAlignment="1">
      <alignment horizontal="right"/>
    </xf>
    <xf numFmtId="0" fontId="67" fillId="4" borderId="0" xfId="3" applyFont="1" applyFill="1" applyAlignment="1">
      <alignment horizontal="center"/>
    </xf>
    <xf numFmtId="0" fontId="30" fillId="4" borderId="0" xfId="57" applyFont="1" applyFill="1"/>
    <xf numFmtId="0" fontId="30" fillId="4" borderId="0" xfId="57" applyFont="1" applyFill="1" applyBorder="1"/>
    <xf numFmtId="0" fontId="30" fillId="4" borderId="0" xfId="57" applyFont="1" applyFill="1" applyBorder="1" applyAlignment="1">
      <alignment vertical="center"/>
    </xf>
    <xf numFmtId="0" fontId="30" fillId="4" borderId="11" xfId="57" applyFont="1" applyFill="1" applyBorder="1" applyAlignment="1">
      <alignment vertical="center"/>
    </xf>
    <xf numFmtId="0" fontId="30" fillId="4" borderId="0" xfId="57" applyFont="1" applyFill="1" applyAlignment="1">
      <alignment vertical="center"/>
    </xf>
    <xf numFmtId="49" fontId="30" fillId="4" borderId="21" xfId="57" applyNumberFormat="1" applyFont="1" applyFill="1" applyBorder="1" applyAlignment="1">
      <alignment horizontal="center" vertical="center"/>
    </xf>
    <xf numFmtId="0" fontId="30" fillId="4" borderId="21" xfId="57" applyFont="1" applyFill="1" applyBorder="1" applyAlignment="1">
      <alignment vertical="center"/>
    </xf>
    <xf numFmtId="3" fontId="30" fillId="4" borderId="0" xfId="57" applyNumberFormat="1" applyFont="1" applyFill="1" applyAlignment="1">
      <alignment vertical="center"/>
    </xf>
    <xf numFmtId="0" fontId="30" fillId="4" borderId="62" xfId="57" applyFont="1" applyFill="1" applyBorder="1" applyAlignment="1">
      <alignment horizontal="right" vertical="center"/>
    </xf>
    <xf numFmtId="3" fontId="30" fillId="4" borderId="11" xfId="57" applyNumberFormat="1" applyFont="1" applyFill="1" applyBorder="1" applyAlignment="1">
      <alignment horizontal="right" vertical="center"/>
    </xf>
    <xf numFmtId="0" fontId="30" fillId="4" borderId="22" xfId="57" applyFont="1" applyFill="1" applyBorder="1" applyAlignment="1">
      <alignment horizontal="right" vertical="center"/>
    </xf>
    <xf numFmtId="3" fontId="30" fillId="4" borderId="21" xfId="57" applyNumberFormat="1" applyFont="1" applyFill="1" applyBorder="1" applyAlignment="1">
      <alignment horizontal="right" vertical="center"/>
    </xf>
    <xf numFmtId="3" fontId="30" fillId="4" borderId="10" xfId="57" applyNumberFormat="1" applyFont="1" applyFill="1" applyBorder="1" applyAlignment="1">
      <alignment horizontal="right" vertical="center"/>
    </xf>
    <xf numFmtId="0" fontId="30" fillId="4" borderId="62" xfId="57" applyFont="1" applyFill="1" applyBorder="1" applyAlignment="1">
      <alignment vertical="center"/>
    </xf>
    <xf numFmtId="0" fontId="30" fillId="4" borderId="0" xfId="57" applyFont="1" applyFill="1" applyBorder="1" applyAlignment="1">
      <alignment horizontal="right" vertical="center"/>
    </xf>
    <xf numFmtId="3" fontId="30" fillId="4" borderId="0" xfId="57" applyNumberFormat="1" applyFont="1" applyFill="1" applyBorder="1" applyAlignment="1">
      <alignment horizontal="right" vertical="center"/>
    </xf>
    <xf numFmtId="3" fontId="30" fillId="4" borderId="0" xfId="57" applyNumberFormat="1" applyFont="1" applyFill="1"/>
    <xf numFmtId="3" fontId="30" fillId="4" borderId="3" xfId="57" applyNumberFormat="1" applyFont="1" applyFill="1" applyBorder="1" applyAlignment="1">
      <alignment horizontal="right" vertical="center"/>
    </xf>
    <xf numFmtId="0" fontId="30" fillId="4" borderId="60" xfId="57" applyFont="1" applyFill="1" applyBorder="1"/>
    <xf numFmtId="0" fontId="30" fillId="4" borderId="43" xfId="57" applyFont="1" applyFill="1" applyBorder="1" applyAlignment="1">
      <alignment horizontal="right" vertical="center"/>
    </xf>
    <xf numFmtId="4" fontId="30" fillId="4" borderId="59" xfId="57" applyNumberFormat="1" applyFont="1" applyFill="1" applyBorder="1" applyAlignment="1">
      <alignment horizontal="center" vertical="center"/>
    </xf>
    <xf numFmtId="0" fontId="30" fillId="4" borderId="59" xfId="57" applyFont="1" applyFill="1" applyBorder="1" applyAlignment="1">
      <alignment vertical="center"/>
    </xf>
    <xf numFmtId="0" fontId="30" fillId="4" borderId="0" xfId="57" applyFont="1" applyFill="1" applyAlignment="1"/>
    <xf numFmtId="0" fontId="30" fillId="4" borderId="0" xfId="3" applyFont="1" applyFill="1" applyBorder="1" applyAlignment="1"/>
    <xf numFmtId="0" fontId="30" fillId="4" borderId="11" xfId="57" applyFont="1" applyFill="1" applyBorder="1"/>
    <xf numFmtId="0" fontId="30" fillId="4" borderId="21" xfId="3" applyFont="1" applyFill="1" applyBorder="1" applyAlignment="1">
      <alignment horizontal="right"/>
    </xf>
    <xf numFmtId="0" fontId="30" fillId="4" borderId="21" xfId="57" applyFont="1" applyFill="1" applyBorder="1"/>
    <xf numFmtId="167" fontId="30" fillId="3" borderId="53" xfId="3" applyNumberFormat="1" applyFont="1" applyFill="1" applyBorder="1" applyAlignment="1">
      <alignment horizontal="right"/>
    </xf>
    <xf numFmtId="167" fontId="50" fillId="3" borderId="79" xfId="3" applyNumberFormat="1" applyFont="1" applyFill="1" applyBorder="1" applyAlignment="1">
      <alignment horizontal="right"/>
    </xf>
    <xf numFmtId="167" fontId="50" fillId="3" borderId="80" xfId="3" applyNumberFormat="1" applyFont="1" applyFill="1" applyBorder="1" applyAlignment="1">
      <alignment horizontal="right"/>
    </xf>
    <xf numFmtId="0" fontId="30" fillId="3" borderId="11" xfId="3" applyFont="1" applyFill="1" applyBorder="1" applyAlignment="1">
      <alignment horizontal="right"/>
    </xf>
    <xf numFmtId="167" fontId="46" fillId="3" borderId="0" xfId="3" applyNumberFormat="1" applyFont="1" applyFill="1" applyBorder="1" applyAlignment="1">
      <alignment horizontal="right"/>
    </xf>
    <xf numFmtId="9" fontId="38" fillId="4" borderId="0" xfId="1" applyFont="1" applyFill="1"/>
    <xf numFmtId="0" fontId="30" fillId="3" borderId="21" xfId="3" applyFont="1" applyFill="1" applyBorder="1" applyAlignment="1">
      <alignment horizontal="right"/>
    </xf>
    <xf numFmtId="167" fontId="30" fillId="3" borderId="24" xfId="3" applyNumberFormat="1" applyFont="1" applyFill="1" applyBorder="1" applyAlignment="1">
      <alignment horizontal="right"/>
    </xf>
    <xf numFmtId="167" fontId="46" fillId="3" borderId="24" xfId="3" applyNumberFormat="1" applyFont="1" applyFill="1" applyBorder="1" applyAlignment="1">
      <alignment horizontal="right"/>
    </xf>
    <xf numFmtId="164" fontId="38" fillId="4" borderId="0" xfId="1" applyNumberFormat="1" applyFont="1" applyFill="1"/>
    <xf numFmtId="0" fontId="42" fillId="4" borderId="0" xfId="57" applyFont="1" applyFill="1" applyBorder="1" applyAlignment="1"/>
    <xf numFmtId="0" fontId="42" fillId="4" borderId="0" xfId="57" applyFont="1" applyFill="1" applyAlignment="1">
      <alignment horizontal="center"/>
    </xf>
    <xf numFmtId="0" fontId="30" fillId="4" borderId="62" xfId="57" applyFont="1" applyFill="1" applyBorder="1"/>
    <xf numFmtId="0" fontId="43" fillId="4" borderId="0" xfId="57" applyFont="1" applyFill="1" applyBorder="1" applyAlignment="1">
      <alignment vertical="center"/>
    </xf>
    <xf numFmtId="0" fontId="43" fillId="4" borderId="0" xfId="57" applyFont="1" applyFill="1" applyBorder="1" applyAlignment="1">
      <alignment horizontal="right" vertical="center"/>
    </xf>
    <xf numFmtId="3" fontId="43" fillId="4" borderId="0" xfId="57" applyNumberFormat="1" applyFont="1" applyFill="1" applyBorder="1" applyAlignment="1">
      <alignment vertical="center"/>
    </xf>
    <xf numFmtId="164" fontId="43" fillId="4" borderId="0" xfId="1" applyNumberFormat="1" applyFont="1" applyFill="1" applyBorder="1" applyAlignment="1">
      <alignment vertical="center"/>
    </xf>
    <xf numFmtId="164" fontId="43" fillId="4" borderId="0" xfId="57" applyNumberFormat="1" applyFont="1" applyFill="1" applyBorder="1" applyAlignment="1">
      <alignment vertical="center"/>
    </xf>
    <xf numFmtId="3" fontId="30" fillId="4" borderId="0" xfId="57" applyNumberFormat="1" applyFont="1" applyFill="1" applyBorder="1" applyAlignment="1">
      <alignment vertical="center"/>
    </xf>
    <xf numFmtId="164" fontId="30" fillId="4" borderId="0" xfId="1" applyNumberFormat="1" applyFont="1" applyFill="1" applyBorder="1" applyAlignment="1">
      <alignment vertical="center"/>
    </xf>
    <xf numFmtId="164" fontId="30" fillId="4" borderId="0" xfId="57" applyNumberFormat="1" applyFont="1" applyFill="1" applyBorder="1" applyAlignment="1">
      <alignment vertical="center"/>
    </xf>
    <xf numFmtId="167" fontId="30" fillId="4" borderId="0" xfId="57" applyNumberFormat="1" applyFont="1" applyFill="1" applyBorder="1" applyAlignment="1">
      <alignment vertical="center"/>
    </xf>
    <xf numFmtId="0" fontId="34" fillId="4" borderId="0" xfId="3" applyFont="1" applyFill="1" applyAlignment="1">
      <alignment vertical="center"/>
    </xf>
    <xf numFmtId="49" fontId="30" fillId="4" borderId="0" xfId="3" applyNumberFormat="1" applyFont="1" applyFill="1" applyBorder="1" applyAlignment="1">
      <alignment horizontal="center" vertical="center"/>
    </xf>
    <xf numFmtId="167" fontId="30" fillId="4" borderId="0" xfId="3" applyNumberFormat="1" applyFont="1" applyFill="1" applyBorder="1" applyAlignment="1">
      <alignment horizontal="center" vertical="center"/>
    </xf>
    <xf numFmtId="3" fontId="34" fillId="4" borderId="0" xfId="3" applyNumberFormat="1" applyFont="1" applyFill="1"/>
    <xf numFmtId="167" fontId="30" fillId="4" borderId="9" xfId="3" applyNumberFormat="1" applyFont="1" applyFill="1" applyBorder="1" applyAlignment="1">
      <alignment horizontal="right" vertical="center"/>
    </xf>
    <xf numFmtId="166" fontId="30" fillId="4" borderId="21" xfId="3" applyNumberFormat="1" applyFont="1" applyFill="1" applyBorder="1" applyAlignment="1">
      <alignment horizontal="center" vertical="center"/>
    </xf>
    <xf numFmtId="166" fontId="34" fillId="4" borderId="0" xfId="3" applyNumberFormat="1" applyFont="1" applyFill="1" applyAlignment="1">
      <alignment vertical="center"/>
    </xf>
    <xf numFmtId="167" fontId="30" fillId="4" borderId="0" xfId="3" applyNumberFormat="1" applyFont="1" applyFill="1"/>
    <xf numFmtId="0" fontId="29" fillId="24" borderId="0" xfId="0" applyFont="1" applyFill="1" applyBorder="1" applyAlignment="1">
      <alignment horizontal="center" vertical="center"/>
    </xf>
    <xf numFmtId="166" fontId="28" fillId="24" borderId="0" xfId="0" applyNumberFormat="1" applyFont="1" applyFill="1" applyBorder="1" applyAlignment="1">
      <alignment horizontal="center" vertical="center"/>
    </xf>
    <xf numFmtId="166" fontId="34" fillId="4" borderId="0" xfId="3" applyNumberFormat="1" applyFont="1" applyFill="1" applyBorder="1"/>
    <xf numFmtId="3" fontId="30" fillId="4" borderId="3" xfId="0" applyNumberFormat="1" applyFont="1" applyFill="1" applyBorder="1" applyAlignment="1">
      <alignment horizontal="right" vertical="center"/>
    </xf>
    <xf numFmtId="3" fontId="30" fillId="4" borderId="21" xfId="0" applyNumberFormat="1" applyFont="1" applyFill="1" applyBorder="1" applyAlignment="1">
      <alignment horizontal="right" vertical="center"/>
    </xf>
    <xf numFmtId="0" fontId="30" fillId="4" borderId="13" xfId="3" applyFont="1" applyFill="1" applyBorder="1" applyAlignment="1">
      <alignment horizontal="right"/>
    </xf>
    <xf numFmtId="0" fontId="30" fillId="4" borderId="24" xfId="3" applyFont="1" applyFill="1" applyBorder="1" applyAlignment="1">
      <alignment horizontal="center" wrapText="1"/>
    </xf>
    <xf numFmtId="0" fontId="30" fillId="4" borderId="0" xfId="3" applyFont="1" applyFill="1" applyBorder="1" applyAlignment="1">
      <alignment horizontal="center" vertical="center" wrapText="1"/>
    </xf>
    <xf numFmtId="0" fontId="30" fillId="4" borderId="24" xfId="3" applyFont="1" applyFill="1" applyBorder="1" applyAlignment="1">
      <alignment horizontal="center"/>
    </xf>
    <xf numFmtId="0" fontId="32" fillId="4" borderId="0" xfId="3" applyFont="1" applyFill="1" applyBorder="1" applyAlignment="1">
      <alignment horizontal="right" vertical="top" wrapText="1"/>
    </xf>
    <xf numFmtId="0" fontId="30" fillId="4" borderId="43" xfId="3" applyFont="1" applyFill="1" applyBorder="1" applyAlignment="1">
      <alignment horizontal="center" wrapText="1"/>
    </xf>
    <xf numFmtId="0" fontId="30" fillId="4" borderId="57" xfId="3" applyFont="1" applyFill="1" applyBorder="1" applyAlignment="1">
      <alignment horizontal="right"/>
    </xf>
    <xf numFmtId="0" fontId="30" fillId="4" borderId="22" xfId="19" applyFont="1" applyFill="1" applyBorder="1" applyAlignment="1">
      <alignment horizontal="right" vertical="center" wrapText="1"/>
    </xf>
    <xf numFmtId="1" fontId="30" fillId="4" borderId="7" xfId="3" applyNumberFormat="1" applyFont="1" applyFill="1" applyBorder="1" applyAlignment="1">
      <alignment horizontal="center" wrapText="1"/>
    </xf>
    <xf numFmtId="1" fontId="30" fillId="4" borderId="24" xfId="3" applyNumberFormat="1" applyFont="1" applyFill="1" applyBorder="1" applyAlignment="1">
      <alignment horizontal="center" wrapText="1"/>
    </xf>
    <xf numFmtId="1" fontId="30" fillId="4" borderId="21" xfId="3" applyNumberFormat="1" applyFont="1" applyFill="1" applyBorder="1" applyAlignment="1">
      <alignment horizontal="center" wrapText="1"/>
    </xf>
    <xf numFmtId="0" fontId="34" fillId="4" borderId="0" xfId="3" applyFont="1" applyFill="1" applyBorder="1" applyAlignment="1"/>
    <xf numFmtId="167" fontId="30" fillId="4" borderId="11" xfId="1" applyNumberFormat="1" applyFont="1" applyFill="1" applyBorder="1" applyAlignment="1">
      <alignment vertical="center"/>
    </xf>
    <xf numFmtId="0" fontId="30" fillId="3" borderId="0" xfId="3" applyFont="1" applyFill="1"/>
    <xf numFmtId="3" fontId="10" fillId="3" borderId="0" xfId="3" applyNumberFormat="1" applyFill="1"/>
    <xf numFmtId="167" fontId="30" fillId="4" borderId="0" xfId="3" applyNumberFormat="1" applyFont="1" applyFill="1" applyBorder="1" applyAlignment="1">
      <alignment wrapText="1"/>
    </xf>
    <xf numFmtId="49" fontId="30" fillId="3" borderId="0" xfId="3" applyNumberFormat="1" applyFont="1" applyFill="1" applyBorder="1" applyAlignment="1">
      <alignment wrapText="1"/>
    </xf>
    <xf numFmtId="0" fontId="70" fillId="3" borderId="0" xfId="3" applyFont="1" applyFill="1" applyBorder="1" applyAlignment="1">
      <alignment vertical="center" wrapText="1"/>
    </xf>
    <xf numFmtId="16" fontId="30" fillId="4" borderId="0" xfId="3" applyNumberFormat="1" applyFont="1" applyFill="1" applyBorder="1" applyAlignment="1">
      <alignment horizontal="center" wrapText="1"/>
    </xf>
    <xf numFmtId="0" fontId="70" fillId="3" borderId="0" xfId="3" applyFont="1" applyFill="1" applyBorder="1" applyAlignment="1">
      <alignment wrapText="1"/>
    </xf>
    <xf numFmtId="167" fontId="43" fillId="4" borderId="0" xfId="3" applyNumberFormat="1" applyFont="1" applyFill="1" applyBorder="1" applyAlignment="1">
      <alignment horizontal="center" vertical="center" wrapText="1"/>
    </xf>
    <xf numFmtId="167" fontId="70" fillId="4" borderId="0" xfId="3" applyNumberFormat="1" applyFont="1" applyFill="1" applyBorder="1" applyAlignment="1">
      <alignment vertical="center" wrapText="1"/>
    </xf>
    <xf numFmtId="167" fontId="30" fillId="4" borderId="0" xfId="3" applyNumberFormat="1" applyFont="1" applyFill="1" applyBorder="1" applyAlignment="1">
      <alignment horizontal="left" vertical="top" wrapText="1"/>
    </xf>
    <xf numFmtId="0" fontId="71" fillId="3" borderId="0" xfId="3" applyFont="1" applyFill="1" applyAlignment="1">
      <alignment vertical="center" wrapText="1"/>
    </xf>
    <xf numFmtId="167" fontId="72" fillId="4" borderId="0" xfId="3" applyNumberFormat="1" applyFont="1" applyFill="1" applyBorder="1" applyAlignment="1">
      <alignment vertical="center" wrapText="1"/>
    </xf>
    <xf numFmtId="167" fontId="71" fillId="4" borderId="0" xfId="3" applyNumberFormat="1" applyFont="1" applyFill="1" applyBorder="1" applyAlignment="1">
      <alignment vertical="center" wrapText="1"/>
    </xf>
    <xf numFmtId="0" fontId="30" fillId="3" borderId="0" xfId="3" applyFont="1" applyFill="1" applyAlignment="1">
      <alignment horizontal="left"/>
    </xf>
    <xf numFmtId="166" fontId="43" fillId="4" borderId="0" xfId="3" applyNumberFormat="1" applyFont="1" applyFill="1" applyBorder="1" applyAlignment="1">
      <alignment horizontal="right"/>
    </xf>
    <xf numFmtId="0" fontId="40" fillId="3" borderId="0" xfId="3" applyFont="1" applyFill="1" applyAlignment="1"/>
    <xf numFmtId="0" fontId="30" fillId="4" borderId="0" xfId="3" applyFont="1" applyFill="1" applyBorder="1" applyAlignment="1">
      <alignment horizontal="center" vertical="center" wrapText="1"/>
    </xf>
    <xf numFmtId="0" fontId="30" fillId="4" borderId="24" xfId="3" applyFont="1" applyFill="1" applyBorder="1" applyAlignment="1">
      <alignment horizontal="center"/>
    </xf>
    <xf numFmtId="0" fontId="32" fillId="4" borderId="0" xfId="3" applyFont="1" applyFill="1" applyBorder="1" applyAlignment="1">
      <alignment horizontal="right" vertical="top" wrapText="1"/>
    </xf>
    <xf numFmtId="0" fontId="30" fillId="4" borderId="24" xfId="3" applyFont="1" applyFill="1" applyBorder="1" applyAlignment="1">
      <alignment horizontal="center" vertical="center" wrapText="1"/>
    </xf>
    <xf numFmtId="0" fontId="30" fillId="3" borderId="50" xfId="0" applyFont="1" applyFill="1" applyBorder="1" applyAlignment="1">
      <alignment horizontal="center" wrapText="1"/>
    </xf>
    <xf numFmtId="0" fontId="30" fillId="3" borderId="22" xfId="0" applyFont="1" applyFill="1" applyBorder="1" applyAlignment="1">
      <alignment horizontal="center" vertical="top" wrapText="1"/>
    </xf>
    <xf numFmtId="49" fontId="30" fillId="4" borderId="0" xfId="3" applyNumberFormat="1" applyFont="1" applyFill="1" applyBorder="1" applyAlignment="1">
      <alignment horizontal="center" vertical="center"/>
    </xf>
    <xf numFmtId="0" fontId="38" fillId="3" borderId="54" xfId="0" applyFont="1" applyFill="1" applyBorder="1" applyAlignment="1">
      <alignment horizontal="center" wrapText="1"/>
    </xf>
    <xf numFmtId="167" fontId="37" fillId="4" borderId="62" xfId="3" applyNumberFormat="1" applyFont="1" applyFill="1" applyBorder="1" applyAlignment="1">
      <alignment vertical="center"/>
    </xf>
    <xf numFmtId="167" fontId="37" fillId="4" borderId="62" xfId="3" applyNumberFormat="1" applyFont="1" applyFill="1" applyBorder="1" applyAlignment="1">
      <alignment horizontal="right" vertical="center"/>
    </xf>
    <xf numFmtId="0" fontId="37" fillId="4" borderId="53" xfId="3" applyFont="1" applyFill="1" applyBorder="1" applyAlignment="1">
      <alignment horizontal="center" wrapText="1"/>
    </xf>
    <xf numFmtId="0" fontId="38" fillId="3" borderId="24" xfId="0" applyFont="1" applyFill="1" applyBorder="1" applyAlignment="1">
      <alignment horizontal="center" vertical="top" wrapText="1"/>
    </xf>
    <xf numFmtId="0" fontId="37" fillId="4" borderId="24" xfId="3" applyFont="1" applyFill="1" applyBorder="1" applyAlignment="1">
      <alignment horizontal="center" vertical="top" wrapText="1"/>
    </xf>
    <xf numFmtId="0" fontId="40" fillId="3" borderId="0" xfId="3" applyFont="1" applyFill="1" applyBorder="1" applyAlignment="1"/>
    <xf numFmtId="0" fontId="38" fillId="3" borderId="21" xfId="0" applyFont="1" applyFill="1" applyBorder="1" applyAlignment="1">
      <alignment horizontal="center" vertical="top" wrapText="1"/>
    </xf>
    <xf numFmtId="0" fontId="30" fillId="3" borderId="0" xfId="3" applyFont="1" applyFill="1" applyBorder="1" applyAlignment="1">
      <alignment horizontal="center" vertical="center" wrapText="1"/>
    </xf>
    <xf numFmtId="167" fontId="30" fillId="4" borderId="0" xfId="1" applyNumberFormat="1" applyFont="1" applyFill="1" applyBorder="1" applyAlignment="1">
      <alignment vertical="center"/>
    </xf>
    <xf numFmtId="0" fontId="30" fillId="4" borderId="21" xfId="3" applyFont="1" applyFill="1" applyBorder="1" applyAlignment="1">
      <alignment horizontal="center" vertical="center"/>
    </xf>
    <xf numFmtId="0" fontId="64" fillId="4" borderId="0" xfId="3" applyFont="1" applyFill="1" applyAlignment="1">
      <alignment horizontal="center" vertical="center"/>
    </xf>
    <xf numFmtId="0" fontId="30" fillId="4" borderId="54" xfId="3" applyFont="1" applyFill="1" applyBorder="1" applyAlignment="1">
      <alignment vertical="center"/>
    </xf>
    <xf numFmtId="49" fontId="37" fillId="4" borderId="60" xfId="3" applyNumberFormat="1" applyFont="1" applyFill="1" applyBorder="1" applyAlignment="1">
      <alignment horizontal="center" wrapText="1"/>
    </xf>
    <xf numFmtId="170" fontId="30" fillId="4" borderId="10" xfId="3" applyNumberFormat="1" applyFont="1" applyFill="1" applyBorder="1" applyAlignment="1">
      <alignment horizontal="right" vertical="center"/>
    </xf>
    <xf numFmtId="170" fontId="30" fillId="4" borderId="11" xfId="3" applyNumberFormat="1" applyFont="1" applyFill="1" applyBorder="1" applyAlignment="1">
      <alignment horizontal="right" vertical="center"/>
    </xf>
    <xf numFmtId="170" fontId="30" fillId="4" borderId="3" xfId="3" applyNumberFormat="1" applyFont="1" applyFill="1" applyBorder="1" applyAlignment="1">
      <alignment horizontal="right" vertical="center"/>
    </xf>
    <xf numFmtId="167" fontId="30" fillId="4" borderId="10" xfId="3" applyNumberFormat="1" applyFont="1" applyFill="1" applyBorder="1" applyAlignment="1">
      <alignment horizontal="center" vertical="center"/>
    </xf>
    <xf numFmtId="167" fontId="30" fillId="4" borderId="3" xfId="3" applyNumberFormat="1" applyFont="1" applyFill="1" applyBorder="1" applyAlignment="1">
      <alignment horizontal="center" vertical="center"/>
    </xf>
    <xf numFmtId="167" fontId="30" fillId="4" borderId="11" xfId="3" applyNumberFormat="1" applyFont="1" applyFill="1" applyBorder="1" applyAlignment="1">
      <alignment horizontal="center" vertical="center"/>
    </xf>
    <xf numFmtId="167" fontId="30" fillId="4" borderId="54" xfId="3" applyNumberFormat="1" applyFont="1" applyFill="1" applyBorder="1" applyAlignment="1">
      <alignment horizontal="center" vertical="center"/>
    </xf>
    <xf numFmtId="167" fontId="30" fillId="4" borderId="62" xfId="3" applyNumberFormat="1" applyFont="1" applyFill="1" applyBorder="1" applyAlignment="1">
      <alignment horizontal="center" vertical="center"/>
    </xf>
    <xf numFmtId="167" fontId="30" fillId="4" borderId="50" xfId="3" applyNumberFormat="1" applyFont="1" applyFill="1" applyBorder="1" applyAlignment="1">
      <alignment horizontal="center" vertical="center"/>
    </xf>
    <xf numFmtId="167" fontId="37" fillId="4" borderId="0" xfId="3" applyNumberFormat="1" applyFont="1" applyFill="1" applyBorder="1" applyAlignment="1">
      <alignment horizontal="center" vertical="center"/>
    </xf>
    <xf numFmtId="167" fontId="30" fillId="4" borderId="21" xfId="3" applyNumberFormat="1" applyFont="1" applyFill="1" applyBorder="1" applyAlignment="1">
      <alignment horizontal="center" vertical="center"/>
    </xf>
    <xf numFmtId="167" fontId="30" fillId="4" borderId="24" xfId="3" applyNumberFormat="1" applyFont="1" applyFill="1" applyBorder="1" applyAlignment="1">
      <alignment horizontal="center" vertical="center"/>
    </xf>
    <xf numFmtId="167" fontId="30" fillId="4" borderId="22" xfId="3" applyNumberFormat="1" applyFont="1" applyFill="1" applyBorder="1" applyAlignment="1">
      <alignment horizontal="center" vertical="center"/>
    </xf>
    <xf numFmtId="167" fontId="37" fillId="4" borderId="24" xfId="3" applyNumberFormat="1" applyFont="1" applyFill="1" applyBorder="1" applyAlignment="1">
      <alignment horizontal="center" vertical="center"/>
    </xf>
    <xf numFmtId="2" fontId="30" fillId="4" borderId="0" xfId="3" applyNumberFormat="1" applyFont="1" applyFill="1" applyBorder="1" applyAlignment="1">
      <alignment horizontal="right" vertical="center"/>
    </xf>
    <xf numFmtId="164" fontId="30" fillId="4" borderId="49" xfId="1" applyNumberFormat="1" applyFont="1" applyFill="1" applyBorder="1" applyAlignment="1">
      <alignment vertical="center"/>
    </xf>
    <xf numFmtId="164" fontId="37" fillId="4" borderId="50" xfId="1" applyNumberFormat="1" applyFont="1" applyFill="1" applyBorder="1" applyAlignment="1">
      <alignment vertical="center"/>
    </xf>
    <xf numFmtId="164" fontId="37" fillId="4" borderId="57" xfId="1" applyNumberFormat="1" applyFont="1" applyFill="1" applyBorder="1" applyAlignment="1">
      <alignment horizontal="right" vertical="center"/>
    </xf>
    <xf numFmtId="164" fontId="30" fillId="4" borderId="8" xfId="1" applyNumberFormat="1" applyFont="1" applyFill="1" applyBorder="1" applyAlignment="1">
      <alignment vertical="center"/>
    </xf>
    <xf numFmtId="164" fontId="37" fillId="4" borderId="62" xfId="1" applyNumberFormat="1" applyFont="1" applyFill="1" applyBorder="1" applyAlignment="1">
      <alignment vertical="center"/>
    </xf>
    <xf numFmtId="164" fontId="37" fillId="4" borderId="13" xfId="1" applyNumberFormat="1" applyFont="1" applyFill="1" applyBorder="1" applyAlignment="1">
      <alignment horizontal="right" vertical="center"/>
    </xf>
    <xf numFmtId="0" fontId="67" fillId="4" borderId="0" xfId="3" applyFont="1" applyFill="1" applyAlignment="1">
      <alignment horizontal="left" wrapText="1"/>
    </xf>
    <xf numFmtId="0" fontId="30" fillId="4" borderId="24" xfId="3" applyFont="1" applyFill="1" applyBorder="1" applyAlignment="1">
      <alignment horizontal="right"/>
    </xf>
    <xf numFmtId="0" fontId="32" fillId="4" borderId="0" xfId="3" applyFont="1" applyFill="1" applyBorder="1" applyAlignment="1">
      <alignment horizontal="right" vertical="top" wrapText="1"/>
    </xf>
    <xf numFmtId="3" fontId="43" fillId="4" borderId="0" xfId="3" applyNumberFormat="1" applyFont="1" applyFill="1" applyBorder="1"/>
    <xf numFmtId="166" fontId="43" fillId="4" borderId="0" xfId="3" applyNumberFormat="1" applyFont="1" applyFill="1" applyBorder="1"/>
    <xf numFmtId="167" fontId="43" fillId="4" borderId="0" xfId="3" applyNumberFormat="1" applyFont="1" applyFill="1" applyBorder="1" applyAlignment="1">
      <alignment horizontal="left"/>
    </xf>
    <xf numFmtId="0" fontId="43" fillId="3" borderId="0" xfId="0" applyFont="1" applyFill="1" applyBorder="1" applyAlignment="1">
      <alignment horizontal="center" wrapText="1"/>
    </xf>
    <xf numFmtId="167" fontId="43" fillId="4" borderId="0" xfId="3" applyNumberFormat="1" applyFont="1" applyFill="1" applyBorder="1" applyAlignment="1">
      <alignment horizontal="right" vertical="center"/>
    </xf>
    <xf numFmtId="165" fontId="30" fillId="4" borderId="0" xfId="19" applyNumberFormat="1" applyFont="1" applyFill="1" applyAlignment="1"/>
    <xf numFmtId="167" fontId="30" fillId="4" borderId="58" xfId="3" applyNumberFormat="1" applyFont="1" applyFill="1" applyBorder="1" applyAlignment="1">
      <alignment horizontal="right"/>
    </xf>
    <xf numFmtId="0" fontId="65" fillId="4" borderId="0" xfId="3" applyFont="1" applyFill="1"/>
    <xf numFmtId="0" fontId="34" fillId="4" borderId="11" xfId="3" applyFont="1" applyFill="1" applyBorder="1"/>
    <xf numFmtId="0" fontId="30" fillId="4" borderId="24" xfId="3" applyFont="1" applyFill="1" applyBorder="1" applyAlignment="1">
      <alignment horizontal="right"/>
    </xf>
    <xf numFmtId="2" fontId="30" fillId="4" borderId="62" xfId="3" applyNumberFormat="1" applyFont="1" applyFill="1" applyBorder="1" applyAlignment="1">
      <alignment horizontal="right" vertical="center"/>
    </xf>
    <xf numFmtId="0" fontId="34" fillId="4" borderId="24" xfId="3" applyFont="1" applyFill="1" applyBorder="1"/>
    <xf numFmtId="0" fontId="30" fillId="4" borderId="46" xfId="3" applyFont="1" applyFill="1" applyBorder="1" applyAlignment="1">
      <alignment horizontal="right"/>
    </xf>
    <xf numFmtId="3" fontId="30" fillId="4" borderId="73" xfId="3" applyNumberFormat="1" applyFont="1" applyFill="1" applyBorder="1" applyAlignment="1">
      <alignment horizontal="right" vertical="center"/>
    </xf>
    <xf numFmtId="3" fontId="30" fillId="4" borderId="81" xfId="3" applyNumberFormat="1" applyFont="1" applyFill="1" applyBorder="1" applyAlignment="1">
      <alignment horizontal="right" vertical="center"/>
    </xf>
    <xf numFmtId="3" fontId="30" fillId="4" borderId="72" xfId="3" applyNumberFormat="1" applyFont="1" applyFill="1" applyBorder="1" applyAlignment="1">
      <alignment horizontal="right" vertical="center"/>
    </xf>
    <xf numFmtId="0" fontId="30" fillId="4" borderId="73" xfId="3" applyFont="1" applyFill="1" applyBorder="1"/>
    <xf numFmtId="2" fontId="30" fillId="4" borderId="60" xfId="3" applyNumberFormat="1" applyFont="1" applyFill="1" applyBorder="1" applyAlignment="1">
      <alignment horizontal="right" vertical="center"/>
    </xf>
    <xf numFmtId="3" fontId="30" fillId="4" borderId="60" xfId="3" applyNumberFormat="1" applyFont="1" applyFill="1" applyBorder="1"/>
    <xf numFmtId="2" fontId="30" fillId="4" borderId="43" xfId="3" applyNumberFormat="1" applyFont="1" applyFill="1" applyBorder="1" applyAlignment="1">
      <alignment horizontal="right" vertical="center"/>
    </xf>
    <xf numFmtId="167" fontId="30" fillId="4" borderId="60" xfId="1" applyNumberFormat="1" applyFont="1" applyFill="1" applyBorder="1" applyAlignment="1">
      <alignment vertical="center"/>
    </xf>
    <xf numFmtId="49" fontId="30" fillId="4" borderId="61" xfId="3" applyNumberFormat="1" applyFont="1" applyFill="1" applyBorder="1" applyAlignment="1">
      <alignment horizontal="right" vertical="center"/>
    </xf>
    <xf numFmtId="0" fontId="30" fillId="3" borderId="0" xfId="3" applyFont="1" applyFill="1" applyBorder="1" applyAlignment="1">
      <alignment horizontal="right" vertical="center"/>
    </xf>
    <xf numFmtId="0" fontId="32" fillId="4" borderId="0" xfId="3" applyFont="1" applyFill="1" applyBorder="1" applyAlignment="1">
      <alignment horizontal="right" vertical="top" wrapText="1"/>
    </xf>
    <xf numFmtId="0" fontId="32" fillId="4" borderId="0" xfId="3" applyFont="1" applyFill="1" applyBorder="1" applyAlignment="1">
      <alignment horizontal="right" vertical="top" wrapText="1"/>
    </xf>
    <xf numFmtId="0" fontId="30" fillId="3" borderId="0" xfId="0" applyFont="1" applyFill="1" applyBorder="1" applyAlignment="1">
      <alignment horizontal="center" wrapText="1"/>
    </xf>
    <xf numFmtId="0" fontId="77" fillId="4" borderId="0" xfId="3" applyFont="1" applyFill="1" applyBorder="1"/>
    <xf numFmtId="0" fontId="77" fillId="4" borderId="0" xfId="3" applyFont="1" applyFill="1" applyBorder="1" applyAlignment="1"/>
    <xf numFmtId="0" fontId="77" fillId="4" borderId="0" xfId="3" applyFont="1" applyFill="1" applyBorder="1" applyAlignment="1">
      <alignment horizontal="right"/>
    </xf>
    <xf numFmtId="0" fontId="30" fillId="4" borderId="0" xfId="3" applyFont="1" applyFill="1" applyBorder="1" applyAlignment="1">
      <alignment horizontal="center" vertical="center" wrapText="1"/>
    </xf>
    <xf numFmtId="0" fontId="30" fillId="4" borderId="0" xfId="3" applyFont="1" applyFill="1" applyBorder="1" applyAlignment="1">
      <alignment horizontal="center"/>
    </xf>
    <xf numFmtId="0" fontId="30" fillId="4" borderId="0" xfId="3" applyFont="1" applyFill="1" applyBorder="1" applyAlignment="1">
      <alignment horizontal="center" wrapText="1"/>
    </xf>
    <xf numFmtId="0" fontId="30" fillId="4" borderId="21" xfId="3" applyFont="1" applyFill="1" applyBorder="1" applyAlignment="1">
      <alignment horizontal="center"/>
    </xf>
    <xf numFmtId="0" fontId="30" fillId="4" borderId="24" xfId="3" applyFont="1" applyFill="1" applyBorder="1" applyAlignment="1">
      <alignment horizontal="center"/>
    </xf>
    <xf numFmtId="0" fontId="30" fillId="4" borderId="11" xfId="3" applyFont="1" applyFill="1" applyBorder="1" applyAlignment="1">
      <alignment horizontal="center"/>
    </xf>
    <xf numFmtId="1" fontId="48" fillId="4" borderId="0" xfId="3" applyNumberFormat="1" applyFont="1" applyFill="1" applyBorder="1" applyAlignment="1">
      <alignment wrapText="1"/>
    </xf>
    <xf numFmtId="1" fontId="43" fillId="3" borderId="0" xfId="0" applyNumberFormat="1" applyFont="1" applyFill="1" applyBorder="1" applyAlignment="1">
      <alignment horizontal="center" wrapText="1"/>
    </xf>
    <xf numFmtId="1" fontId="37" fillId="4" borderId="22" xfId="3" applyNumberFormat="1" applyFont="1" applyFill="1" applyBorder="1" applyAlignment="1">
      <alignment horizontal="center" wrapText="1"/>
    </xf>
    <xf numFmtId="0" fontId="30" fillId="4" borderId="50" xfId="3" applyFont="1" applyFill="1" applyBorder="1" applyAlignment="1">
      <alignment horizontal="center" wrapText="1"/>
    </xf>
    <xf numFmtId="9" fontId="43" fillId="4" borderId="0" xfId="1" applyFont="1" applyFill="1" applyBorder="1" applyAlignment="1">
      <alignment horizontal="right" vertical="center"/>
    </xf>
    <xf numFmtId="164" fontId="43" fillId="4" borderId="0" xfId="1" applyNumberFormat="1" applyFont="1" applyFill="1" applyBorder="1" applyAlignment="1">
      <alignment horizontal="right" vertical="center"/>
    </xf>
    <xf numFmtId="0" fontId="43" fillId="25" borderId="0" xfId="3" applyFont="1" applyFill="1" applyBorder="1"/>
    <xf numFmtId="0" fontId="30" fillId="25" borderId="0" xfId="3" applyFont="1" applyFill="1" applyBorder="1"/>
    <xf numFmtId="0" fontId="43" fillId="4" borderId="0" xfId="3" applyFont="1" applyFill="1" applyBorder="1" applyAlignment="1">
      <alignment vertical="center" wrapText="1"/>
    </xf>
    <xf numFmtId="0" fontId="43" fillId="4" borderId="0" xfId="3" applyFont="1" applyFill="1" applyBorder="1" applyAlignment="1">
      <alignment horizontal="center" wrapText="1"/>
    </xf>
    <xf numFmtId="0" fontId="30" fillId="4" borderId="0" xfId="3" applyFont="1" applyFill="1" applyBorder="1" applyAlignment="1">
      <alignment vertical="top"/>
    </xf>
    <xf numFmtId="0" fontId="34" fillId="4" borderId="0" xfId="3" applyFont="1" applyFill="1" applyBorder="1" applyAlignment="1">
      <alignment vertical="top" wrapText="1"/>
    </xf>
    <xf numFmtId="3" fontId="30" fillId="4" borderId="24" xfId="3" applyNumberFormat="1" applyFont="1" applyFill="1" applyBorder="1"/>
    <xf numFmtId="0" fontId="37" fillId="4" borderId="59" xfId="3" applyFont="1" applyFill="1" applyBorder="1" applyAlignment="1">
      <alignment horizontal="center" wrapText="1"/>
    </xf>
    <xf numFmtId="0" fontId="30" fillId="3" borderId="43" xfId="0" applyFont="1" applyFill="1" applyBorder="1" applyAlignment="1">
      <alignment horizontal="center" wrapText="1"/>
    </xf>
    <xf numFmtId="0" fontId="78" fillId="4" borderId="0" xfId="3" applyFont="1" applyFill="1" applyBorder="1" applyAlignment="1">
      <alignment horizontal="left" vertical="center"/>
    </xf>
    <xf numFmtId="166" fontId="30" fillId="4" borderId="53" xfId="3" applyNumberFormat="1" applyFont="1" applyFill="1" applyBorder="1" applyAlignment="1">
      <alignment horizontal="center"/>
    </xf>
    <xf numFmtId="166" fontId="30" fillId="4" borderId="21" xfId="3" applyNumberFormat="1" applyFont="1" applyFill="1" applyBorder="1" applyAlignment="1">
      <alignment horizontal="center"/>
    </xf>
    <xf numFmtId="166" fontId="30" fillId="4" borderId="22" xfId="3" applyNumberFormat="1" applyFont="1" applyFill="1" applyBorder="1" applyAlignment="1">
      <alignment horizontal="center"/>
    </xf>
    <xf numFmtId="164" fontId="30" fillId="4" borderId="0" xfId="3" applyNumberFormat="1" applyFont="1" applyFill="1" applyBorder="1"/>
    <xf numFmtId="166" fontId="30" fillId="4" borderId="62" xfId="3" applyNumberFormat="1" applyFont="1" applyFill="1" applyBorder="1" applyAlignment="1">
      <alignment horizontal="center"/>
    </xf>
    <xf numFmtId="164" fontId="34" fillId="3" borderId="0" xfId="3" applyNumberFormat="1" applyFont="1" applyFill="1"/>
    <xf numFmtId="164" fontId="43" fillId="3" borderId="0" xfId="3" applyNumberFormat="1" applyFont="1" applyFill="1"/>
    <xf numFmtId="0" fontId="30" fillId="4" borderId="0" xfId="19" applyFont="1" applyFill="1" applyBorder="1"/>
    <xf numFmtId="0" fontId="37" fillId="4" borderId="34" xfId="19" applyFont="1" applyFill="1" applyBorder="1" applyAlignment="1">
      <alignment horizontal="right" vertical="center"/>
    </xf>
    <xf numFmtId="0" fontId="37" fillId="4" borderId="34" xfId="19" applyFont="1" applyFill="1" applyBorder="1" applyAlignment="1">
      <alignment horizontal="center" vertical="center"/>
    </xf>
    <xf numFmtId="0" fontId="37" fillId="4" borderId="56" xfId="19" applyFont="1" applyFill="1" applyBorder="1" applyAlignment="1">
      <alignment horizontal="right" vertical="center"/>
    </xf>
    <xf numFmtId="165" fontId="37" fillId="4" borderId="35" xfId="19" applyNumberFormat="1" applyFont="1" applyFill="1" applyBorder="1" applyAlignment="1">
      <alignment horizontal="right"/>
    </xf>
    <xf numFmtId="165" fontId="37" fillId="4" borderId="0" xfId="19" applyNumberFormat="1" applyFont="1" applyFill="1" applyBorder="1" applyAlignment="1">
      <alignment horizontal="right"/>
    </xf>
    <xf numFmtId="165" fontId="37" fillId="4" borderId="34" xfId="19" applyNumberFormat="1" applyFont="1" applyFill="1" applyBorder="1" applyAlignment="1">
      <alignment horizontal="right"/>
    </xf>
    <xf numFmtId="0" fontId="37" fillId="4" borderId="83" xfId="19" applyFont="1" applyFill="1" applyBorder="1" applyAlignment="1">
      <alignment horizontal="center" vertical="center"/>
    </xf>
    <xf numFmtId="166" fontId="37" fillId="4" borderId="85" xfId="19" applyNumberFormat="1" applyFont="1" applyFill="1" applyBorder="1" applyAlignment="1">
      <alignment horizontal="right"/>
    </xf>
    <xf numFmtId="166" fontId="37" fillId="4" borderId="62" xfId="19" applyNumberFormat="1" applyFont="1" applyFill="1" applyBorder="1" applyAlignment="1">
      <alignment horizontal="right"/>
    </xf>
    <xf numFmtId="166" fontId="37" fillId="4" borderId="83" xfId="19" applyNumberFormat="1" applyFont="1" applyFill="1" applyBorder="1" applyAlignment="1">
      <alignment horizontal="right"/>
    </xf>
    <xf numFmtId="0" fontId="30" fillId="4" borderId="24" xfId="19" applyFont="1" applyFill="1" applyBorder="1"/>
    <xf numFmtId="165" fontId="37" fillId="4" borderId="84" xfId="19" applyNumberFormat="1" applyFont="1" applyFill="1" applyBorder="1" applyAlignment="1">
      <alignment horizontal="right"/>
    </xf>
    <xf numFmtId="165" fontId="37" fillId="4" borderId="11" xfId="19" applyNumberFormat="1" applyFont="1" applyFill="1" applyBorder="1" applyAlignment="1">
      <alignment horizontal="right"/>
    </xf>
    <xf numFmtId="165" fontId="37" fillId="4" borderId="56" xfId="19" applyNumberFormat="1" applyFont="1" applyFill="1" applyBorder="1" applyAlignment="1">
      <alignment horizontal="right"/>
    </xf>
    <xf numFmtId="0" fontId="30" fillId="4" borderId="24" xfId="19" applyFont="1" applyFill="1" applyBorder="1" applyAlignment="1">
      <alignment horizontal="right" vertical="center" wrapText="1"/>
    </xf>
    <xf numFmtId="166" fontId="50" fillId="3" borderId="54" xfId="3" applyNumberFormat="1" applyFont="1" applyFill="1" applyBorder="1" applyAlignment="1">
      <alignment horizontal="right"/>
    </xf>
    <xf numFmtId="167" fontId="30" fillId="4" borderId="54" xfId="0" applyNumberFormat="1" applyFont="1" applyFill="1" applyBorder="1"/>
    <xf numFmtId="171" fontId="38" fillId="4" borderId="0" xfId="56" applyNumberFormat="1" applyFont="1" applyFill="1" applyBorder="1"/>
    <xf numFmtId="0" fontId="38" fillId="4" borderId="21" xfId="56" applyFont="1" applyFill="1" applyBorder="1"/>
    <xf numFmtId="167" fontId="38" fillId="4" borderId="21" xfId="56" applyNumberFormat="1" applyFont="1" applyFill="1" applyBorder="1"/>
    <xf numFmtId="0" fontId="43" fillId="4" borderId="0" xfId="56" applyFont="1" applyFill="1" applyBorder="1"/>
    <xf numFmtId="167" fontId="43" fillId="4" borderId="0" xfId="56" applyNumberFormat="1" applyFont="1" applyFill="1" applyBorder="1"/>
    <xf numFmtId="166" fontId="38" fillId="4" borderId="0" xfId="56" applyNumberFormat="1" applyFont="1" applyFill="1"/>
    <xf numFmtId="166" fontId="30" fillId="4" borderId="0" xfId="0" applyNumberFormat="1" applyFont="1" applyFill="1"/>
    <xf numFmtId="0" fontId="51" fillId="4" borderId="0" xfId="19" applyFont="1" applyFill="1" applyBorder="1" applyAlignment="1">
      <alignment horizontal="right"/>
    </xf>
    <xf numFmtId="2" fontId="34" fillId="3" borderId="0" xfId="3" applyNumberFormat="1" applyFont="1" applyFill="1"/>
    <xf numFmtId="16" fontId="34" fillId="3" borderId="0" xfId="3" applyNumberFormat="1" applyFont="1" applyFill="1"/>
    <xf numFmtId="0" fontId="40" fillId="4" borderId="0" xfId="3" applyFont="1" applyFill="1" applyBorder="1" applyAlignment="1"/>
    <xf numFmtId="0" fontId="30" fillId="3" borderId="0" xfId="0" applyFont="1" applyFill="1" applyBorder="1" applyAlignment="1">
      <alignment horizontal="center" wrapText="1"/>
    </xf>
    <xf numFmtId="0" fontId="30" fillId="4" borderId="0" xfId="3" applyFont="1" applyFill="1" applyBorder="1" applyAlignment="1">
      <alignment horizontal="right"/>
    </xf>
    <xf numFmtId="167" fontId="30" fillId="3" borderId="0" xfId="15" applyNumberFormat="1" applyFont="1" applyFill="1"/>
    <xf numFmtId="0" fontId="34" fillId="4" borderId="21" xfId="3" applyFont="1" applyFill="1" applyBorder="1"/>
    <xf numFmtId="0" fontId="30" fillId="3" borderId="24" xfId="0" applyFont="1" applyFill="1" applyBorder="1" applyAlignment="1">
      <alignment vertical="center"/>
    </xf>
    <xf numFmtId="3" fontId="46" fillId="3" borderId="7" xfId="0" applyNumberFormat="1" applyFont="1" applyFill="1" applyBorder="1" applyAlignment="1">
      <alignment vertical="center" wrapText="1"/>
    </xf>
    <xf numFmtId="3" fontId="46" fillId="3" borderId="54" xfId="0" applyNumberFormat="1" applyFont="1" applyFill="1" applyBorder="1" applyAlignment="1">
      <alignment vertical="center" wrapText="1"/>
    </xf>
    <xf numFmtId="3" fontId="34" fillId="3" borderId="11" xfId="0" applyNumberFormat="1" applyFont="1" applyFill="1" applyBorder="1"/>
    <xf numFmtId="3" fontId="34" fillId="3" borderId="21" xfId="0" applyNumberFormat="1" applyFont="1" applyFill="1" applyBorder="1"/>
    <xf numFmtId="3" fontId="34" fillId="3" borderId="53" xfId="0" applyNumberFormat="1" applyFont="1" applyFill="1" applyBorder="1"/>
    <xf numFmtId="1" fontId="34" fillId="3" borderId="11" xfId="0" applyNumberFormat="1" applyFont="1" applyFill="1" applyBorder="1"/>
    <xf numFmtId="1" fontId="34" fillId="3" borderId="21" xfId="0" applyNumberFormat="1" applyFont="1" applyFill="1" applyBorder="1"/>
    <xf numFmtId="1" fontId="34" fillId="3" borderId="53" xfId="0" applyNumberFormat="1" applyFont="1" applyFill="1" applyBorder="1"/>
    <xf numFmtId="0" fontId="80" fillId="4" borderId="0" xfId="0" applyFont="1" applyFill="1" applyBorder="1" applyAlignment="1">
      <alignment horizontal="left" vertical="center" wrapText="1"/>
    </xf>
    <xf numFmtId="0" fontId="81" fillId="3" borderId="0" xfId="3" applyFont="1" applyFill="1" applyBorder="1" applyAlignment="1">
      <alignment horizontal="right" vertical="center"/>
    </xf>
    <xf numFmtId="3" fontId="30" fillId="3" borderId="0" xfId="0" applyNumberFormat="1" applyFont="1" applyFill="1" applyBorder="1" applyAlignment="1">
      <alignment vertical="center"/>
    </xf>
    <xf numFmtId="0" fontId="79" fillId="3" borderId="0" xfId="0" applyFont="1" applyFill="1"/>
    <xf numFmtId="1" fontId="83" fillId="3" borderId="0" xfId="0" applyNumberFormat="1" applyFont="1" applyFill="1" applyAlignment="1">
      <alignment horizontal="right" vertical="center" wrapText="1"/>
    </xf>
    <xf numFmtId="1" fontId="83" fillId="3" borderId="0" xfId="0" applyNumberFormat="1" applyFont="1" applyFill="1" applyBorder="1" applyAlignment="1">
      <alignment horizontal="right" vertical="center" wrapText="1"/>
    </xf>
    <xf numFmtId="0" fontId="83" fillId="3" borderId="24" xfId="0" applyFont="1" applyFill="1" applyBorder="1" applyAlignment="1">
      <alignment horizontal="right" vertical="center" wrapText="1"/>
    </xf>
    <xf numFmtId="0" fontId="76" fillId="4" borderId="0" xfId="0" applyFont="1" applyFill="1" applyBorder="1" applyAlignment="1">
      <alignment vertical="center"/>
    </xf>
    <xf numFmtId="164" fontId="34" fillId="3" borderId="0" xfId="0" applyNumberFormat="1" applyFont="1" applyFill="1" applyBorder="1"/>
    <xf numFmtId="0" fontId="32" fillId="4" borderId="0" xfId="3" applyFont="1" applyFill="1" applyBorder="1" applyAlignment="1">
      <alignment horizontal="right" vertical="top" wrapText="1"/>
    </xf>
    <xf numFmtId="0" fontId="48" fillId="3" borderId="0" xfId="0" applyFont="1" applyFill="1" applyBorder="1" applyAlignment="1">
      <alignment wrapText="1"/>
    </xf>
    <xf numFmtId="3" fontId="30" fillId="4" borderId="9" xfId="3" applyNumberFormat="1" applyFont="1" applyFill="1" applyBorder="1" applyAlignment="1">
      <alignment vertical="center"/>
    </xf>
    <xf numFmtId="3" fontId="34" fillId="3" borderId="11" xfId="3" applyNumberFormat="1" applyFont="1" applyFill="1" applyBorder="1"/>
    <xf numFmtId="0" fontId="66" fillId="4" borderId="54" xfId="3" applyFont="1" applyFill="1" applyBorder="1" applyAlignment="1">
      <alignment horizontal="right" wrapText="1"/>
    </xf>
    <xf numFmtId="0" fontId="66" fillId="4" borderId="54" xfId="3" applyFont="1" applyFill="1" applyBorder="1" applyAlignment="1">
      <alignment horizontal="left" wrapText="1"/>
    </xf>
    <xf numFmtId="0" fontId="66" fillId="4" borderId="0" xfId="3" applyFont="1" applyFill="1" applyBorder="1" applyAlignment="1">
      <alignment horizontal="right" wrapText="1"/>
    </xf>
    <xf numFmtId="0" fontId="66" fillId="4" borderId="0" xfId="3" applyFont="1" applyFill="1" applyBorder="1" applyAlignment="1">
      <alignment horizontal="left" wrapText="1"/>
    </xf>
    <xf numFmtId="0" fontId="34" fillId="4" borderId="44" xfId="3" applyFont="1" applyFill="1" applyBorder="1" applyAlignment="1">
      <alignment vertical="top"/>
    </xf>
    <xf numFmtId="0" fontId="32" fillId="4" borderId="23" xfId="3" applyFont="1" applyFill="1" applyBorder="1" applyAlignment="1">
      <alignment horizontal="right" vertical="top"/>
    </xf>
    <xf numFmtId="0" fontId="34" fillId="4" borderId="54" xfId="3" applyFont="1" applyFill="1" applyBorder="1" applyAlignment="1">
      <alignment horizontal="center"/>
    </xf>
    <xf numFmtId="0" fontId="34" fillId="4" borderId="54" xfId="3" applyFont="1" applyFill="1" applyBorder="1"/>
    <xf numFmtId="164" fontId="30" fillId="4" borderId="54" xfId="1" applyNumberFormat="1" applyFont="1" applyFill="1" applyBorder="1" applyAlignment="1">
      <alignment vertical="center"/>
    </xf>
    <xf numFmtId="167" fontId="30" fillId="4" borderId="54" xfId="19" applyNumberFormat="1" applyFont="1" applyFill="1" applyBorder="1" applyAlignment="1">
      <alignment vertical="center"/>
    </xf>
    <xf numFmtId="49" fontId="32" fillId="4" borderId="58" xfId="3" applyNumberFormat="1" applyFont="1" applyFill="1" applyBorder="1" applyAlignment="1">
      <alignment horizontal="center" wrapText="1"/>
    </xf>
    <xf numFmtId="0" fontId="34" fillId="4" borderId="11" xfId="3" applyFont="1" applyFill="1" applyBorder="1" applyAlignment="1">
      <alignment vertical="center"/>
    </xf>
    <xf numFmtId="0" fontId="34" fillId="4" borderId="21" xfId="3" applyFont="1" applyFill="1" applyBorder="1" applyAlignment="1">
      <alignment vertical="center"/>
    </xf>
    <xf numFmtId="167" fontId="30" fillId="4" borderId="87" xfId="3" applyNumberFormat="1" applyFont="1" applyFill="1" applyBorder="1" applyAlignment="1">
      <alignment horizontal="right" vertical="center"/>
    </xf>
    <xf numFmtId="166" fontId="30" fillId="4" borderId="51" xfId="3" applyNumberFormat="1" applyFont="1" applyFill="1" applyBorder="1" applyAlignment="1">
      <alignment horizontal="center" vertical="center"/>
    </xf>
    <xf numFmtId="3" fontId="30" fillId="4" borderId="0" xfId="3" applyNumberFormat="1" applyFont="1" applyFill="1" applyBorder="1" applyAlignment="1">
      <alignment horizontal="right" vertical="center"/>
    </xf>
    <xf numFmtId="0" fontId="30" fillId="4" borderId="0" xfId="0" applyFont="1" applyFill="1" applyBorder="1" applyAlignment="1">
      <alignment horizontal="right" vertical="center"/>
    </xf>
    <xf numFmtId="3" fontId="74" fillId="3" borderId="0" xfId="3" applyNumberFormat="1" applyFont="1" applyFill="1" applyBorder="1"/>
    <xf numFmtId="3" fontId="10" fillId="3" borderId="0" xfId="3" applyNumberFormat="1" applyFill="1" applyBorder="1"/>
    <xf numFmtId="0" fontId="30" fillId="4" borderId="22" xfId="3" applyFont="1" applyFill="1" applyBorder="1" applyAlignment="1">
      <alignment horizontal="center" vertical="center"/>
    </xf>
    <xf numFmtId="167" fontId="30" fillId="4" borderId="89" xfId="3" applyNumberFormat="1" applyFont="1" applyFill="1" applyBorder="1" applyAlignment="1">
      <alignment horizontal="right" vertical="center"/>
    </xf>
    <xf numFmtId="0" fontId="30" fillId="4" borderId="62" xfId="3" applyFont="1" applyFill="1" applyBorder="1" applyAlignment="1">
      <alignment vertical="center" wrapText="1"/>
    </xf>
    <xf numFmtId="0" fontId="30" fillId="4" borderId="89" xfId="3" applyFont="1" applyFill="1" applyBorder="1" applyAlignment="1">
      <alignment horizontal="center" vertical="center"/>
    </xf>
    <xf numFmtId="0" fontId="30" fillId="4" borderId="59" xfId="3" applyFont="1" applyFill="1" applyBorder="1" applyAlignment="1">
      <alignment horizontal="center" textRotation="90" wrapText="1"/>
    </xf>
    <xf numFmtId="0" fontId="76" fillId="4" borderId="56" xfId="19" applyFont="1" applyFill="1" applyBorder="1" applyAlignment="1">
      <alignment horizontal="right" vertical="center"/>
    </xf>
    <xf numFmtId="0" fontId="76" fillId="3" borderId="0" xfId="15" applyFont="1" applyFill="1" applyBorder="1" applyAlignment="1">
      <alignment horizontal="center" vertical="center"/>
    </xf>
    <xf numFmtId="0" fontId="76" fillId="3" borderId="21" xfId="15" applyFont="1" applyFill="1" applyBorder="1" applyAlignment="1">
      <alignment horizontal="center" vertical="center"/>
    </xf>
    <xf numFmtId="0" fontId="84" fillId="4" borderId="21" xfId="3" applyFont="1" applyFill="1" applyBorder="1" applyAlignment="1">
      <alignment horizontal="center" vertical="center"/>
    </xf>
    <xf numFmtId="164" fontId="84" fillId="4" borderId="53" xfId="1" applyNumberFormat="1" applyFont="1" applyFill="1" applyBorder="1" applyAlignment="1">
      <alignment vertical="center"/>
    </xf>
    <xf numFmtId="164" fontId="84" fillId="4" borderId="21" xfId="1" applyNumberFormat="1" applyFont="1" applyFill="1" applyBorder="1" applyAlignment="1">
      <alignment vertical="center"/>
    </xf>
    <xf numFmtId="166" fontId="30" fillId="4" borderId="0" xfId="3" applyNumberFormat="1" applyFont="1" applyFill="1" applyBorder="1" applyAlignment="1">
      <alignment horizontal="right"/>
    </xf>
    <xf numFmtId="166" fontId="37" fillId="4" borderId="0" xfId="19" applyNumberFormat="1" applyFont="1" applyFill="1" applyBorder="1" applyAlignment="1">
      <alignment horizontal="right"/>
    </xf>
    <xf numFmtId="166" fontId="37" fillId="4" borderId="34" xfId="19" applyNumberFormat="1" applyFont="1" applyFill="1" applyBorder="1" applyAlignment="1">
      <alignment horizontal="right"/>
    </xf>
    <xf numFmtId="166" fontId="37" fillId="4" borderId="35" xfId="19" applyNumberFormat="1" applyFont="1" applyFill="1" applyBorder="1" applyAlignment="1">
      <alignment horizontal="right"/>
    </xf>
    <xf numFmtId="0" fontId="76" fillId="4" borderId="90" xfId="19" applyFont="1" applyFill="1" applyBorder="1" applyAlignment="1">
      <alignment horizontal="right" vertical="center"/>
    </xf>
    <xf numFmtId="0" fontId="30" fillId="4" borderId="83" xfId="19" applyFont="1" applyFill="1" applyBorder="1" applyAlignment="1">
      <alignment horizontal="center" vertical="center"/>
    </xf>
    <xf numFmtId="166" fontId="30" fillId="4" borderId="85" xfId="19" applyNumberFormat="1" applyFont="1" applyFill="1" applyBorder="1" applyAlignment="1">
      <alignment horizontal="right"/>
    </xf>
    <xf numFmtId="166" fontId="30" fillId="4" borderId="62" xfId="19" applyNumberFormat="1" applyFont="1" applyFill="1" applyBorder="1" applyAlignment="1">
      <alignment horizontal="right"/>
    </xf>
    <xf numFmtId="166" fontId="30" fillId="4" borderId="83" xfId="19" applyNumberFormat="1" applyFont="1" applyFill="1" applyBorder="1" applyAlignment="1">
      <alignment horizontal="right"/>
    </xf>
    <xf numFmtId="165" fontId="30" fillId="4" borderId="0" xfId="19" applyNumberFormat="1" applyFont="1" applyFill="1" applyBorder="1" applyAlignment="1">
      <alignment horizontal="right" vertical="center" wrapText="1"/>
    </xf>
    <xf numFmtId="167" fontId="34" fillId="4" borderId="0" xfId="3" applyNumberFormat="1" applyFont="1" applyFill="1"/>
    <xf numFmtId="0" fontId="30" fillId="4" borderId="51" xfId="3" applyFont="1" applyFill="1" applyBorder="1" applyAlignment="1">
      <alignment horizontal="center" wrapText="1"/>
    </xf>
    <xf numFmtId="0" fontId="30" fillId="4" borderId="0" xfId="3" applyFont="1" applyFill="1" applyBorder="1" applyAlignment="1">
      <alignment horizontal="center"/>
    </xf>
    <xf numFmtId="0" fontId="30" fillId="4" borderId="3" xfId="3" applyFont="1" applyFill="1" applyBorder="1" applyAlignment="1">
      <alignment horizontal="center"/>
    </xf>
    <xf numFmtId="0" fontId="10" fillId="4" borderId="0" xfId="3" applyFill="1" applyBorder="1"/>
    <xf numFmtId="0" fontId="10" fillId="4" borderId="0" xfId="3" applyFill="1" applyBorder="1" applyAlignment="1">
      <alignment vertical="center"/>
    </xf>
    <xf numFmtId="0" fontId="30" fillId="4" borderId="11" xfId="19" applyFont="1" applyFill="1" applyBorder="1" applyAlignment="1">
      <alignment horizontal="center" vertical="center"/>
    </xf>
    <xf numFmtId="3" fontId="30" fillId="4" borderId="0" xfId="3" applyNumberFormat="1" applyFont="1" applyFill="1" applyBorder="1" applyAlignment="1">
      <alignment horizontal="right" vertical="center"/>
    </xf>
    <xf numFmtId="0" fontId="73" fillId="3" borderId="0" xfId="3" applyFont="1" applyFill="1" applyBorder="1" applyAlignment="1">
      <alignment horizontal="right"/>
    </xf>
    <xf numFmtId="0" fontId="73" fillId="3" borderId="0" xfId="3" applyFont="1" applyFill="1" applyBorder="1" applyAlignment="1">
      <alignment horizontal="right" vertical="center"/>
    </xf>
    <xf numFmtId="0" fontId="73" fillId="3" borderId="0" xfId="3" applyFont="1" applyFill="1" applyBorder="1"/>
    <xf numFmtId="0" fontId="73" fillId="3" borderId="0" xfId="3" applyFont="1" applyFill="1" applyBorder="1" applyAlignment="1">
      <alignment horizontal="right" wrapText="1"/>
    </xf>
    <xf numFmtId="0" fontId="90" fillId="4" borderId="0" xfId="3" applyFont="1" applyFill="1" applyBorder="1" applyAlignment="1">
      <alignment horizontal="right"/>
    </xf>
    <xf numFmtId="0" fontId="77" fillId="3" borderId="0" xfId="3" applyFont="1" applyFill="1" applyBorder="1" applyAlignment="1">
      <alignment vertical="center"/>
    </xf>
    <xf numFmtId="0" fontId="77" fillId="3" borderId="0" xfId="3" applyFont="1" applyFill="1" applyBorder="1" applyAlignment="1">
      <alignment horizontal="left" vertical="center" wrapText="1"/>
    </xf>
    <xf numFmtId="0" fontId="77" fillId="3" borderId="0" xfId="3" applyFont="1" applyFill="1" applyBorder="1"/>
    <xf numFmtId="0" fontId="77" fillId="3" borderId="0" xfId="3" applyFont="1" applyFill="1" applyBorder="1" applyAlignment="1">
      <alignment vertical="center" wrapText="1"/>
    </xf>
    <xf numFmtId="0" fontId="77" fillId="3" borderId="0" xfId="3" applyFont="1" applyFill="1" applyBorder="1" applyAlignment="1">
      <alignment wrapText="1"/>
    </xf>
    <xf numFmtId="0" fontId="77" fillId="3" borderId="0" xfId="3" applyFont="1" applyFill="1" applyBorder="1" applyAlignment="1"/>
    <xf numFmtId="167" fontId="37" fillId="4" borderId="88" xfId="3" applyNumberFormat="1" applyFont="1" applyFill="1" applyBorder="1" applyAlignment="1">
      <alignment horizontal="right" vertical="center"/>
    </xf>
    <xf numFmtId="167" fontId="37" fillId="4" borderId="88" xfId="19" applyNumberFormat="1" applyFont="1" applyFill="1" applyBorder="1" applyAlignment="1">
      <alignment vertical="center"/>
    </xf>
    <xf numFmtId="167" fontId="37" fillId="4" borderId="89" xfId="3" applyNumberFormat="1" applyFont="1" applyFill="1" applyBorder="1" applyAlignment="1">
      <alignment vertical="center"/>
    </xf>
    <xf numFmtId="167" fontId="37" fillId="4" borderId="88" xfId="3" applyNumberFormat="1" applyFont="1" applyFill="1" applyBorder="1" applyAlignment="1">
      <alignment vertical="center"/>
    </xf>
    <xf numFmtId="167" fontId="37" fillId="4" borderId="89" xfId="3" applyNumberFormat="1" applyFont="1" applyFill="1" applyBorder="1" applyAlignment="1">
      <alignment horizontal="right" vertical="center"/>
    </xf>
    <xf numFmtId="0" fontId="30" fillId="4" borderId="88" xfId="3" applyFont="1" applyFill="1" applyBorder="1" applyAlignment="1">
      <alignment horizontal="right" vertical="center"/>
    </xf>
    <xf numFmtId="164" fontId="30" fillId="4" borderId="51" xfId="1" applyNumberFormat="1" applyFont="1" applyFill="1" applyBorder="1" applyAlignment="1">
      <alignment vertical="center"/>
    </xf>
    <xf numFmtId="164" fontId="30" fillId="4" borderId="10" xfId="1" applyNumberFormat="1" applyFont="1" applyFill="1" applyBorder="1" applyAlignment="1">
      <alignment vertical="center"/>
    </xf>
    <xf numFmtId="164" fontId="30" fillId="4" borderId="3" xfId="1" applyNumberFormat="1" applyFont="1" applyFill="1" applyBorder="1" applyAlignment="1">
      <alignment vertical="center"/>
    </xf>
    <xf numFmtId="164" fontId="37" fillId="4" borderId="88" xfId="1" applyNumberFormat="1" applyFont="1" applyFill="1" applyBorder="1" applyAlignment="1">
      <alignment horizontal="right" vertical="center"/>
    </xf>
    <xf numFmtId="164" fontId="37" fillId="4" borderId="89" xfId="1" applyNumberFormat="1" applyFont="1" applyFill="1" applyBorder="1" applyAlignment="1">
      <alignment vertical="center"/>
    </xf>
    <xf numFmtId="0" fontId="30" fillId="4" borderId="88" xfId="3" applyFont="1" applyFill="1" applyBorder="1"/>
    <xf numFmtId="166" fontId="30" fillId="4" borderId="11" xfId="3" applyNumberFormat="1" applyFont="1" applyFill="1" applyBorder="1" applyAlignment="1">
      <alignment horizontal="center"/>
    </xf>
    <xf numFmtId="0" fontId="30" fillId="3" borderId="88" xfId="3" applyFont="1" applyFill="1" applyBorder="1" applyAlignment="1">
      <alignment horizontal="right"/>
    </xf>
    <xf numFmtId="167" fontId="30" fillId="3" borderId="88" xfId="3" applyNumberFormat="1" applyFont="1" applyFill="1" applyBorder="1" applyAlignment="1">
      <alignment horizontal="right"/>
    </xf>
    <xf numFmtId="164" fontId="30" fillId="3" borderId="88" xfId="1" applyNumberFormat="1" applyFont="1" applyFill="1" applyBorder="1" applyAlignment="1">
      <alignment horizontal="center"/>
    </xf>
    <xf numFmtId="167" fontId="30" fillId="3" borderId="88" xfId="1" applyNumberFormat="1" applyFont="1" applyFill="1" applyBorder="1" applyAlignment="1">
      <alignment horizontal="right"/>
    </xf>
    <xf numFmtId="0" fontId="34" fillId="3" borderId="88" xfId="3" applyFont="1" applyFill="1" applyBorder="1"/>
    <xf numFmtId="164" fontId="30" fillId="3" borderId="89" xfId="1" applyNumberFormat="1" applyFont="1" applyFill="1" applyBorder="1" applyAlignment="1">
      <alignment horizontal="center"/>
    </xf>
    <xf numFmtId="164" fontId="30" fillId="4" borderId="51" xfId="1" applyNumberFormat="1" applyFont="1" applyFill="1" applyBorder="1" applyAlignment="1">
      <alignment horizontal="right"/>
    </xf>
    <xf numFmtId="164" fontId="30" fillId="4" borderId="3" xfId="1" applyNumberFormat="1" applyFont="1" applyFill="1" applyBorder="1" applyAlignment="1">
      <alignment horizontal="right"/>
    </xf>
    <xf numFmtId="164" fontId="30" fillId="4" borderId="10" xfId="1" applyNumberFormat="1" applyFont="1" applyFill="1" applyBorder="1" applyAlignment="1">
      <alignment horizontal="right"/>
    </xf>
    <xf numFmtId="0" fontId="30" fillId="4" borderId="0" xfId="3" applyFont="1" applyFill="1" applyBorder="1" applyAlignment="1">
      <alignment horizontal="center" vertical="center" wrapText="1"/>
    </xf>
    <xf numFmtId="0" fontId="32" fillId="4" borderId="0" xfId="3" applyFont="1" applyFill="1" applyBorder="1" applyAlignment="1">
      <alignment horizontal="right" vertical="top" wrapText="1"/>
    </xf>
    <xf numFmtId="0" fontId="37" fillId="4" borderId="0" xfId="19" applyFont="1" applyFill="1" applyBorder="1" applyAlignment="1">
      <alignment horizontal="right"/>
    </xf>
    <xf numFmtId="0" fontId="37" fillId="4" borderId="62" xfId="19" applyFont="1" applyFill="1" applyBorder="1" applyAlignment="1">
      <alignment horizontal="right"/>
    </xf>
    <xf numFmtId="0" fontId="30" fillId="4" borderId="35" xfId="19" applyFont="1" applyFill="1" applyBorder="1" applyAlignment="1">
      <alignment horizontal="right"/>
    </xf>
    <xf numFmtId="165" fontId="30" fillId="4" borderId="89" xfId="19" applyNumberFormat="1" applyFont="1" applyFill="1" applyBorder="1" applyAlignment="1">
      <alignment horizontal="center"/>
    </xf>
    <xf numFmtId="0" fontId="30" fillId="4" borderId="0" xfId="19" applyFont="1" applyFill="1" applyBorder="1" applyAlignment="1">
      <alignment horizontal="center" vertical="center"/>
    </xf>
    <xf numFmtId="165" fontId="30" fillId="4" borderId="88" xfId="19" applyNumberFormat="1" applyFont="1" applyFill="1" applyBorder="1" applyAlignment="1">
      <alignment horizontal="center"/>
    </xf>
    <xf numFmtId="0" fontId="76" fillId="4" borderId="56" xfId="19" applyFont="1" applyFill="1" applyBorder="1" applyAlignment="1">
      <alignment horizontal="center" vertical="center"/>
    </xf>
    <xf numFmtId="0" fontId="43" fillId="4" borderId="0" xfId="19" applyFont="1" applyFill="1" applyBorder="1" applyAlignment="1">
      <alignment horizontal="right"/>
    </xf>
    <xf numFmtId="0" fontId="34" fillId="4" borderId="0" xfId="19" applyFont="1" applyFill="1" applyAlignment="1">
      <alignment horizontal="center"/>
    </xf>
    <xf numFmtId="0" fontId="34" fillId="3" borderId="89" xfId="3" applyFont="1" applyFill="1" applyBorder="1"/>
    <xf numFmtId="166" fontId="50" fillId="3" borderId="89" xfId="3" applyNumberFormat="1" applyFont="1" applyFill="1" applyBorder="1" applyAlignment="1">
      <alignment horizontal="right"/>
    </xf>
    <xf numFmtId="0" fontId="40" fillId="4" borderId="62" xfId="3" applyFont="1" applyFill="1" applyBorder="1" applyAlignment="1">
      <alignment wrapText="1"/>
    </xf>
    <xf numFmtId="0" fontId="30" fillId="4" borderId="57" xfId="0" applyFont="1" applyFill="1" applyBorder="1"/>
    <xf numFmtId="3" fontId="30" fillId="4" borderId="88" xfId="3" applyNumberFormat="1" applyFont="1" applyFill="1" applyBorder="1" applyAlignment="1">
      <alignment vertical="center"/>
    </xf>
    <xf numFmtId="0" fontId="30" fillId="4" borderId="3" xfId="3" applyFont="1" applyFill="1" applyBorder="1" applyAlignment="1">
      <alignment horizontal="center" vertical="center" wrapText="1"/>
    </xf>
    <xf numFmtId="0" fontId="30" fillId="4" borderId="0" xfId="3" applyFont="1" applyFill="1" applyBorder="1" applyAlignment="1">
      <alignment horizontal="right"/>
    </xf>
    <xf numFmtId="0" fontId="30" fillId="4" borderId="62" xfId="3" applyFont="1" applyFill="1" applyBorder="1" applyAlignment="1">
      <alignment horizontal="center" wrapText="1"/>
    </xf>
    <xf numFmtId="3" fontId="30" fillId="4" borderId="88" xfId="3" applyNumberFormat="1" applyFont="1" applyFill="1" applyBorder="1" applyAlignment="1">
      <alignment horizontal="right" vertical="center"/>
    </xf>
    <xf numFmtId="0" fontId="51" fillId="4" borderId="0" xfId="3" applyFont="1" applyFill="1" applyBorder="1"/>
    <xf numFmtId="167" fontId="43" fillId="4" borderId="0" xfId="3" applyNumberFormat="1" applyFont="1" applyFill="1" applyBorder="1"/>
    <xf numFmtId="1" fontId="30" fillId="4" borderId="0" xfId="3" applyNumberFormat="1" applyFont="1" applyFill="1" applyBorder="1" applyAlignment="1"/>
    <xf numFmtId="0" fontId="30" fillId="4" borderId="30" xfId="3" applyFont="1" applyFill="1" applyBorder="1" applyAlignment="1">
      <alignment horizontal="right"/>
    </xf>
    <xf numFmtId="3" fontId="30" fillId="4" borderId="51" xfId="3" applyNumberFormat="1" applyFont="1" applyFill="1" applyBorder="1" applyAlignment="1">
      <alignment horizontal="right" vertical="center"/>
    </xf>
    <xf numFmtId="0" fontId="76" fillId="4" borderId="3" xfId="3" applyFont="1" applyFill="1" applyBorder="1" applyAlignment="1">
      <alignment horizontal="center" vertical="center" wrapText="1"/>
    </xf>
    <xf numFmtId="0" fontId="30" fillId="4" borderId="60" xfId="0" applyFont="1" applyFill="1" applyBorder="1" applyAlignment="1">
      <alignment horizontal="right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top" wrapText="1"/>
    </xf>
    <xf numFmtId="0" fontId="30" fillId="3" borderId="21" xfId="0" applyFont="1" applyFill="1" applyBorder="1" applyAlignment="1">
      <alignment horizontal="center" vertical="top" wrapText="1"/>
    </xf>
    <xf numFmtId="0" fontId="30" fillId="3" borderId="24" xfId="0" applyFont="1" applyFill="1" applyBorder="1" applyAlignment="1">
      <alignment horizontal="center" vertical="top" wrapText="1"/>
    </xf>
    <xf numFmtId="0" fontId="39" fillId="4" borderId="53" xfId="0" applyFont="1" applyFill="1" applyBorder="1" applyAlignment="1">
      <alignment horizontal="center" wrapText="1"/>
    </xf>
    <xf numFmtId="166" fontId="30" fillId="3" borderId="54" xfId="3" applyNumberFormat="1" applyFont="1" applyFill="1" applyBorder="1" applyAlignment="1"/>
    <xf numFmtId="166" fontId="30" fillId="3" borderId="54" xfId="3" applyNumberFormat="1" applyFont="1" applyFill="1" applyBorder="1" applyAlignment="1">
      <alignment horizontal="left"/>
    </xf>
    <xf numFmtId="166" fontId="30" fillId="3" borderId="24" xfId="3" applyNumberFormat="1" applyFont="1" applyFill="1" applyBorder="1" applyAlignment="1"/>
    <xf numFmtId="166" fontId="30" fillId="3" borderId="24" xfId="3" applyNumberFormat="1" applyFont="1" applyFill="1" applyBorder="1" applyAlignment="1">
      <alignment horizontal="left"/>
    </xf>
    <xf numFmtId="166" fontId="30" fillId="4" borderId="24" xfId="3" applyNumberFormat="1" applyFont="1" applyFill="1" applyBorder="1" applyAlignment="1"/>
    <xf numFmtId="166" fontId="30" fillId="4" borderId="24" xfId="3" applyNumberFormat="1" applyFont="1" applyFill="1" applyBorder="1" applyAlignment="1">
      <alignment horizontal="left"/>
    </xf>
    <xf numFmtId="166" fontId="30" fillId="3" borderId="50" xfId="3" applyNumberFormat="1" applyFont="1" applyFill="1" applyBorder="1" applyAlignment="1">
      <alignment horizontal="center"/>
    </xf>
    <xf numFmtId="166" fontId="30" fillId="3" borderId="22" xfId="3" applyNumberFormat="1" applyFont="1" applyFill="1" applyBorder="1" applyAlignment="1">
      <alignment horizontal="center"/>
    </xf>
    <xf numFmtId="166" fontId="30" fillId="3" borderId="24" xfId="3" applyNumberFormat="1" applyFont="1" applyFill="1" applyBorder="1" applyAlignment="1">
      <alignment horizontal="center"/>
    </xf>
    <xf numFmtId="3" fontId="76" fillId="4" borderId="0" xfId="3" applyNumberFormat="1" applyFont="1" applyFill="1" applyBorder="1" applyAlignment="1">
      <alignment horizontal="right"/>
    </xf>
    <xf numFmtId="3" fontId="73" fillId="4" borderId="0" xfId="3" applyNumberFormat="1" applyFont="1" applyFill="1" applyBorder="1"/>
    <xf numFmtId="0" fontId="43" fillId="4" borderId="0" xfId="3" applyFont="1" applyFill="1" applyBorder="1" applyAlignment="1">
      <alignment horizontal="center"/>
    </xf>
    <xf numFmtId="0" fontId="86" fillId="4" borderId="0" xfId="3" applyFont="1" applyFill="1" applyBorder="1" applyAlignment="1">
      <alignment horizontal="center" vertical="center" wrapText="1"/>
    </xf>
    <xf numFmtId="0" fontId="86" fillId="4" borderId="0" xfId="3" applyFont="1" applyFill="1" applyBorder="1" applyAlignment="1">
      <alignment horizontal="center" wrapText="1"/>
    </xf>
    <xf numFmtId="3" fontId="30" fillId="4" borderId="51" xfId="0" applyNumberFormat="1" applyFont="1" applyFill="1" applyBorder="1" applyAlignment="1">
      <alignment horizontal="right" vertical="center" wrapText="1"/>
    </xf>
    <xf numFmtId="3" fontId="30" fillId="4" borderId="20" xfId="0" applyNumberFormat="1" applyFont="1" applyFill="1" applyBorder="1" applyAlignment="1">
      <alignment horizontal="right" vertical="center" wrapText="1"/>
    </xf>
    <xf numFmtId="3" fontId="30" fillId="3" borderId="11" xfId="0" applyNumberFormat="1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center" wrapText="1"/>
    </xf>
    <xf numFmtId="3" fontId="30" fillId="4" borderId="0" xfId="0" applyNumberFormat="1" applyFont="1" applyFill="1" applyBorder="1" applyAlignment="1">
      <alignment horizontal="right" vertical="center" wrapText="1"/>
    </xf>
    <xf numFmtId="0" fontId="30" fillId="4" borderId="0" xfId="0" applyFont="1" applyFill="1" applyBorder="1" applyAlignment="1">
      <alignment horizontal="right" vertical="center" wrapText="1"/>
    </xf>
    <xf numFmtId="3" fontId="30" fillId="4" borderId="53" xfId="0" applyNumberFormat="1" applyFont="1" applyFill="1" applyBorder="1" applyAlignment="1">
      <alignment horizontal="right" vertical="center" wrapText="1"/>
    </xf>
    <xf numFmtId="3" fontId="30" fillId="3" borderId="0" xfId="0" applyNumberFormat="1" applyFont="1" applyFill="1" applyBorder="1" applyAlignment="1">
      <alignment horizontal="right" vertical="center" wrapText="1"/>
    </xf>
    <xf numFmtId="3" fontId="30" fillId="3" borderId="3" xfId="0" applyNumberFormat="1" applyFont="1" applyFill="1" applyBorder="1" applyAlignment="1">
      <alignment horizontal="right" vertical="center" wrapText="1"/>
    </xf>
    <xf numFmtId="3" fontId="30" fillId="4" borderId="10" xfId="0" applyNumberFormat="1" applyFont="1" applyFill="1" applyBorder="1" applyAlignment="1">
      <alignment horizontal="right" vertical="center" wrapText="1"/>
    </xf>
    <xf numFmtId="3" fontId="30" fillId="3" borderId="59" xfId="0" applyNumberFormat="1" applyFont="1" applyFill="1" applyBorder="1" applyAlignment="1">
      <alignment vertical="center"/>
    </xf>
    <xf numFmtId="0" fontId="30" fillId="3" borderId="21" xfId="0" applyFont="1" applyFill="1" applyBorder="1" applyAlignment="1">
      <alignment vertical="center"/>
    </xf>
    <xf numFmtId="0" fontId="30" fillId="3" borderId="11" xfId="0" applyFont="1" applyFill="1" applyBorder="1" applyAlignment="1">
      <alignment vertical="center" wrapText="1"/>
    </xf>
    <xf numFmtId="0" fontId="30" fillId="3" borderId="11" xfId="0" applyFont="1" applyFill="1" applyBorder="1" applyAlignment="1">
      <alignment vertical="center"/>
    </xf>
    <xf numFmtId="3" fontId="30" fillId="3" borderId="21" xfId="0" applyNumberFormat="1" applyFont="1" applyFill="1" applyBorder="1" applyAlignment="1">
      <alignment horizontal="right" vertical="center" wrapText="1"/>
    </xf>
    <xf numFmtId="3" fontId="30" fillId="4" borderId="59" xfId="0" applyNumberFormat="1" applyFont="1" applyFill="1" applyBorder="1" applyAlignment="1">
      <alignment horizontal="right" vertical="center" wrapText="1"/>
    </xf>
    <xf numFmtId="0" fontId="30" fillId="3" borderId="9" xfId="0" applyFont="1" applyFill="1" applyBorder="1" applyAlignment="1">
      <alignment horizontal="center" vertical="top" wrapText="1"/>
    </xf>
    <xf numFmtId="3" fontId="30" fillId="4" borderId="26" xfId="0" applyNumberFormat="1" applyFont="1" applyFill="1" applyBorder="1" applyAlignment="1">
      <alignment horizontal="right" vertical="center" wrapText="1"/>
    </xf>
    <xf numFmtId="3" fontId="30" fillId="4" borderId="75" xfId="0" applyNumberFormat="1" applyFont="1" applyFill="1" applyBorder="1" applyAlignment="1">
      <alignment horizontal="right" vertical="center" wrapText="1"/>
    </xf>
    <xf numFmtId="3" fontId="30" fillId="4" borderId="87" xfId="0" applyNumberFormat="1" applyFont="1" applyFill="1" applyBorder="1" applyAlignment="1">
      <alignment horizontal="right" vertical="center" wrapText="1"/>
    </xf>
    <xf numFmtId="0" fontId="30" fillId="3" borderId="9" xfId="0" applyFont="1" applyFill="1" applyBorder="1" applyAlignment="1">
      <alignment vertical="center"/>
    </xf>
    <xf numFmtId="0" fontId="30" fillId="3" borderId="12" xfId="0" applyFont="1" applyFill="1" applyBorder="1" applyAlignment="1">
      <alignment vertical="center" wrapText="1"/>
    </xf>
    <xf numFmtId="0" fontId="30" fillId="3" borderId="12" xfId="0" applyFont="1" applyFill="1" applyBorder="1" applyAlignment="1">
      <alignment vertical="center"/>
    </xf>
    <xf numFmtId="3" fontId="30" fillId="3" borderId="12" xfId="0" applyNumberFormat="1" applyFont="1" applyFill="1" applyBorder="1" applyAlignment="1">
      <alignment horizontal="right" vertical="center" wrapText="1"/>
    </xf>
    <xf numFmtId="0" fontId="34" fillId="3" borderId="87" xfId="0" applyFont="1" applyFill="1" applyBorder="1"/>
    <xf numFmtId="0" fontId="30" fillId="3" borderId="53" xfId="0" applyFont="1" applyFill="1" applyBorder="1" applyAlignment="1">
      <alignment horizontal="center" wrapText="1"/>
    </xf>
    <xf numFmtId="0" fontId="30" fillId="3" borderId="26" xfId="0" applyFont="1" applyFill="1" applyBorder="1" applyAlignment="1">
      <alignment horizontal="center" wrapText="1"/>
    </xf>
    <xf numFmtId="3" fontId="30" fillId="4" borderId="12" xfId="0" applyNumberFormat="1" applyFont="1" applyFill="1" applyBorder="1" applyAlignment="1">
      <alignment horizontal="right" vertical="center" wrapText="1"/>
    </xf>
    <xf numFmtId="3" fontId="30" fillId="4" borderId="9" xfId="0" applyNumberFormat="1" applyFont="1" applyFill="1" applyBorder="1" applyAlignment="1">
      <alignment horizontal="right" vertical="center" wrapText="1"/>
    </xf>
    <xf numFmtId="3" fontId="30" fillId="4" borderId="92" xfId="0" applyNumberFormat="1" applyFont="1" applyFill="1" applyBorder="1" applyAlignment="1">
      <alignment horizontal="right" vertical="center" wrapText="1"/>
    </xf>
    <xf numFmtId="166" fontId="34" fillId="3" borderId="0" xfId="0" applyNumberFormat="1" applyFont="1" applyFill="1"/>
    <xf numFmtId="3" fontId="30" fillId="25" borderId="76" xfId="0" applyNumberFormat="1" applyFont="1" applyFill="1" applyBorder="1" applyAlignment="1">
      <alignment horizontal="right" vertical="center" wrapText="1"/>
    </xf>
    <xf numFmtId="3" fontId="30" fillId="25" borderId="3" xfId="0" applyNumberFormat="1" applyFont="1" applyFill="1" applyBorder="1" applyAlignment="1">
      <alignment horizontal="right" vertical="center" wrapText="1"/>
    </xf>
    <xf numFmtId="0" fontId="30" fillId="4" borderId="88" xfId="0" applyFont="1" applyFill="1" applyBorder="1" applyAlignment="1">
      <alignment vertical="center" wrapText="1"/>
    </xf>
    <xf numFmtId="0" fontId="30" fillId="4" borderId="0" xfId="3" applyFont="1" applyFill="1" applyBorder="1" applyAlignment="1">
      <alignment horizontal="center" vertical="center" wrapText="1"/>
    </xf>
    <xf numFmtId="0" fontId="34" fillId="4" borderId="0" xfId="3" applyFont="1" applyFill="1" applyBorder="1" applyAlignment="1">
      <alignment horizontal="center" vertical="center" wrapText="1"/>
    </xf>
    <xf numFmtId="0" fontId="30" fillId="4" borderId="3" xfId="3" applyFont="1" applyFill="1" applyBorder="1" applyAlignment="1">
      <alignment horizontal="center" vertical="center" wrapText="1"/>
    </xf>
    <xf numFmtId="0" fontId="30" fillId="4" borderId="0" xfId="3" applyFont="1" applyFill="1" applyBorder="1" applyAlignment="1">
      <alignment horizontal="right"/>
    </xf>
    <xf numFmtId="0" fontId="30" fillId="4" borderId="0" xfId="3" applyFont="1" applyFill="1" applyBorder="1" applyAlignment="1">
      <alignment horizontal="center" wrapText="1"/>
    </xf>
    <xf numFmtId="20" fontId="30" fillId="4" borderId="0" xfId="3" applyNumberFormat="1" applyFont="1" applyFill="1" applyBorder="1" applyAlignment="1">
      <alignment horizontal="center" vertical="center"/>
    </xf>
    <xf numFmtId="0" fontId="32" fillId="4" borderId="0" xfId="3" applyFont="1" applyFill="1" applyBorder="1" applyAlignment="1">
      <alignment horizontal="right" vertical="top" wrapText="1"/>
    </xf>
    <xf numFmtId="0" fontId="30" fillId="4" borderId="21" xfId="3" applyFont="1" applyFill="1" applyBorder="1" applyAlignment="1">
      <alignment horizontal="center" vertical="center" wrapText="1"/>
    </xf>
    <xf numFmtId="167" fontId="37" fillId="4" borderId="11" xfId="3" applyNumberFormat="1" applyFont="1" applyFill="1" applyBorder="1" applyAlignment="1">
      <alignment horizontal="right" vertical="center"/>
    </xf>
    <xf numFmtId="167" fontId="37" fillId="4" borderId="21" xfId="3" applyNumberFormat="1" applyFont="1" applyFill="1" applyBorder="1" applyAlignment="1">
      <alignment horizontal="right" vertical="center"/>
    </xf>
    <xf numFmtId="167" fontId="37" fillId="4" borderId="53" xfId="3" applyNumberFormat="1" applyFont="1" applyFill="1" applyBorder="1" applyAlignment="1">
      <alignment horizontal="right" vertical="center"/>
    </xf>
    <xf numFmtId="167" fontId="76" fillId="4" borderId="11" xfId="3" applyNumberFormat="1" applyFont="1" applyFill="1" applyBorder="1" applyAlignment="1">
      <alignment horizontal="right" vertical="center"/>
    </xf>
    <xf numFmtId="0" fontId="30" fillId="4" borderId="0" xfId="3" applyFont="1" applyFill="1" applyBorder="1" applyAlignment="1">
      <alignment horizontal="right"/>
    </xf>
    <xf numFmtId="0" fontId="30" fillId="4" borderId="20" xfId="3" applyFont="1" applyFill="1" applyBorder="1" applyAlignment="1">
      <alignment horizontal="center" textRotation="90" wrapText="1"/>
    </xf>
    <xf numFmtId="14" fontId="30" fillId="4" borderId="62" xfId="3" applyNumberFormat="1" applyFont="1" applyFill="1" applyBorder="1" applyAlignment="1">
      <alignment textRotation="90" wrapText="1"/>
    </xf>
    <xf numFmtId="0" fontId="30" fillId="4" borderId="74" xfId="3" applyFont="1" applyFill="1" applyBorder="1" applyAlignment="1">
      <alignment horizontal="center" textRotation="90" wrapText="1"/>
    </xf>
    <xf numFmtId="0" fontId="34" fillId="4" borderId="24" xfId="3" applyFont="1" applyFill="1" applyBorder="1" applyAlignment="1"/>
    <xf numFmtId="0" fontId="38" fillId="4" borderId="60" xfId="56" applyFont="1" applyFill="1" applyBorder="1"/>
    <xf numFmtId="20" fontId="30" fillId="4" borderId="89" xfId="3" applyNumberFormat="1" applyFont="1" applyFill="1" applyBorder="1" applyAlignment="1">
      <alignment horizontal="right" vertical="center"/>
    </xf>
    <xf numFmtId="20" fontId="30" fillId="4" borderId="62" xfId="3" applyNumberFormat="1" applyFont="1" applyFill="1" applyBorder="1" applyAlignment="1">
      <alignment horizontal="right" vertical="center"/>
    </xf>
    <xf numFmtId="0" fontId="78" fillId="4" borderId="0" xfId="3" applyFont="1" applyFill="1" applyBorder="1" applyAlignment="1">
      <alignment vertical="center"/>
    </xf>
    <xf numFmtId="0" fontId="73" fillId="3" borderId="0" xfId="3" applyFont="1" applyFill="1" applyBorder="1" applyAlignment="1"/>
    <xf numFmtId="166" fontId="38" fillId="4" borderId="0" xfId="56" applyNumberFormat="1" applyFont="1" applyFill="1" applyBorder="1" applyAlignment="1">
      <alignment horizontal="center"/>
    </xf>
    <xf numFmtId="167" fontId="76" fillId="4" borderId="10" xfId="3" applyNumberFormat="1" applyFont="1" applyFill="1" applyBorder="1" applyAlignment="1">
      <alignment horizontal="right" vertical="center"/>
    </xf>
    <xf numFmtId="167" fontId="76" fillId="4" borderId="75" xfId="3" applyNumberFormat="1" applyFont="1" applyFill="1" applyBorder="1" applyAlignment="1">
      <alignment horizontal="right" vertical="center"/>
    </xf>
    <xf numFmtId="173" fontId="38" fillId="4" borderId="0" xfId="56" applyNumberFormat="1" applyFont="1" applyFill="1" applyBorder="1"/>
    <xf numFmtId="0" fontId="34" fillId="4" borderId="22" xfId="3" applyFont="1" applyFill="1" applyBorder="1" applyAlignment="1"/>
    <xf numFmtId="0" fontId="47" fillId="4" borderId="0" xfId="0" applyFont="1" applyFill="1" applyAlignment="1"/>
    <xf numFmtId="172" fontId="47" fillId="4" borderId="0" xfId="0" applyNumberFormat="1" applyFont="1" applyFill="1"/>
    <xf numFmtId="166" fontId="47" fillId="4" borderId="0" xfId="0" applyNumberFormat="1" applyFont="1" applyFill="1"/>
    <xf numFmtId="0" fontId="47" fillId="4" borderId="0" xfId="0" applyFont="1" applyFill="1"/>
    <xf numFmtId="164" fontId="30" fillId="4" borderId="11" xfId="1" applyNumberFormat="1" applyFont="1" applyFill="1" applyBorder="1"/>
    <xf numFmtId="164" fontId="30" fillId="4" borderId="21" xfId="1" applyNumberFormat="1" applyFont="1" applyFill="1" applyBorder="1"/>
    <xf numFmtId="164" fontId="30" fillId="4" borderId="10" xfId="1" applyNumberFormat="1" applyFont="1" applyFill="1" applyBorder="1" applyAlignment="1">
      <alignment horizontal="center"/>
    </xf>
    <xf numFmtId="164" fontId="30" fillId="4" borderId="3" xfId="1" applyNumberFormat="1" applyFont="1" applyFill="1" applyBorder="1" applyAlignment="1">
      <alignment horizontal="center"/>
    </xf>
    <xf numFmtId="3" fontId="30" fillId="4" borderId="0" xfId="3" applyNumberFormat="1" applyFont="1" applyFill="1" applyBorder="1" applyAlignment="1"/>
    <xf numFmtId="1" fontId="30" fillId="4" borderId="0" xfId="1" applyNumberFormat="1" applyFont="1" applyFill="1" applyBorder="1"/>
    <xf numFmtId="1" fontId="43" fillId="4" borderId="0" xfId="3" applyNumberFormat="1" applyFont="1" applyFill="1" applyBorder="1"/>
    <xf numFmtId="1" fontId="43" fillId="4" borderId="0" xfId="1" applyNumberFormat="1" applyFont="1" applyFill="1" applyBorder="1"/>
    <xf numFmtId="0" fontId="43" fillId="4" borderId="0" xfId="3" applyFont="1" applyFill="1" applyBorder="1" applyAlignment="1"/>
    <xf numFmtId="3" fontId="43" fillId="4" borderId="0" xfId="3" applyNumberFormat="1" applyFont="1" applyFill="1" applyBorder="1" applyAlignment="1"/>
    <xf numFmtId="0" fontId="32" fillId="4" borderId="0" xfId="3" applyFont="1" applyFill="1" applyBorder="1" applyAlignment="1">
      <alignment horizontal="right"/>
    </xf>
    <xf numFmtId="3" fontId="32" fillId="4" borderId="51" xfId="3" applyNumberFormat="1" applyFont="1" applyFill="1" applyBorder="1" applyAlignment="1">
      <alignment horizontal="right" vertical="center"/>
    </xf>
    <xf numFmtId="167" fontId="30" fillId="4" borderId="51" xfId="3" applyNumberFormat="1" applyFont="1" applyFill="1" applyBorder="1" applyAlignment="1">
      <alignment horizontal="center"/>
    </xf>
    <xf numFmtId="167" fontId="30" fillId="4" borderId="10" xfId="3" applyNumberFormat="1" applyFont="1" applyFill="1" applyBorder="1" applyAlignment="1">
      <alignment horizontal="center"/>
    </xf>
    <xf numFmtId="167" fontId="30" fillId="4" borderId="3" xfId="3" applyNumberFormat="1" applyFont="1" applyFill="1" applyBorder="1" applyAlignment="1">
      <alignment horizontal="center"/>
    </xf>
    <xf numFmtId="167" fontId="32" fillId="4" borderId="51" xfId="3" applyNumberFormat="1" applyFont="1" applyFill="1" applyBorder="1" applyAlignment="1">
      <alignment horizontal="center"/>
    </xf>
    <xf numFmtId="166" fontId="30" fillId="4" borderId="10" xfId="3" applyNumberFormat="1" applyFont="1" applyFill="1" applyBorder="1" applyAlignment="1">
      <alignment horizontal="center"/>
    </xf>
    <xf numFmtId="166" fontId="30" fillId="4" borderId="51" xfId="3" applyNumberFormat="1" applyFont="1" applyFill="1" applyBorder="1" applyAlignment="1">
      <alignment horizontal="center"/>
    </xf>
    <xf numFmtId="170" fontId="76" fillId="4" borderId="0" xfId="3" applyNumberFormat="1" applyFont="1" applyFill="1" applyBorder="1" applyAlignment="1">
      <alignment horizontal="right"/>
    </xf>
    <xf numFmtId="170" fontId="73" fillId="4" borderId="0" xfId="3" applyNumberFormat="1" applyFont="1" applyFill="1" applyBorder="1"/>
    <xf numFmtId="164" fontId="30" fillId="4" borderId="51" xfId="1" applyNumberFormat="1" applyFont="1" applyFill="1" applyBorder="1" applyAlignment="1">
      <alignment horizontal="center"/>
    </xf>
    <xf numFmtId="164" fontId="32" fillId="4" borderId="51" xfId="1" applyNumberFormat="1" applyFont="1" applyFill="1" applyBorder="1" applyAlignment="1">
      <alignment horizontal="center"/>
    </xf>
    <xf numFmtId="164" fontId="30" fillId="4" borderId="51" xfId="3" applyNumberFormat="1" applyFont="1" applyFill="1" applyBorder="1" applyAlignment="1">
      <alignment horizontal="center"/>
    </xf>
    <xf numFmtId="164" fontId="30" fillId="4" borderId="10" xfId="3" applyNumberFormat="1" applyFont="1" applyFill="1" applyBorder="1" applyAlignment="1">
      <alignment horizontal="center"/>
    </xf>
    <xf numFmtId="164" fontId="30" fillId="4" borderId="0" xfId="3" applyNumberFormat="1" applyFont="1" applyFill="1" applyBorder="1" applyAlignment="1">
      <alignment horizontal="center"/>
    </xf>
    <xf numFmtId="164" fontId="32" fillId="4" borderId="51" xfId="3" applyNumberFormat="1" applyFont="1" applyFill="1" applyBorder="1" applyAlignment="1">
      <alignment horizontal="center"/>
    </xf>
    <xf numFmtId="0" fontId="30" fillId="4" borderId="0" xfId="3" applyFont="1" applyFill="1" applyBorder="1" applyAlignment="1">
      <alignment horizontal="center" vertical="center" wrapText="1"/>
    </xf>
    <xf numFmtId="0" fontId="34" fillId="4" borderId="0" xfId="3" applyFont="1" applyFill="1" applyBorder="1" applyAlignment="1">
      <alignment horizontal="center" vertical="center" wrapText="1"/>
    </xf>
    <xf numFmtId="0" fontId="30" fillId="4" borderId="3" xfId="3" applyFont="1" applyFill="1" applyBorder="1" applyAlignment="1">
      <alignment horizontal="center" vertical="center" wrapText="1"/>
    </xf>
    <xf numFmtId="0" fontId="30" fillId="4" borderId="0" xfId="3" applyFont="1" applyFill="1" applyBorder="1" applyAlignment="1">
      <alignment horizontal="right"/>
    </xf>
    <xf numFmtId="0" fontId="30" fillId="4" borderId="0" xfId="3" applyFont="1" applyFill="1" applyBorder="1" applyAlignment="1">
      <alignment horizontal="center" wrapText="1"/>
    </xf>
    <xf numFmtId="0" fontId="32" fillId="4" borderId="0" xfId="3" applyFont="1" applyFill="1" applyBorder="1" applyAlignment="1">
      <alignment horizontal="right" vertical="top" wrapText="1"/>
    </xf>
    <xf numFmtId="0" fontId="30" fillId="4" borderId="21" xfId="3" applyFont="1" applyFill="1" applyBorder="1" applyAlignment="1">
      <alignment horizontal="center" vertical="center" wrapText="1"/>
    </xf>
    <xf numFmtId="3" fontId="32" fillId="4" borderId="0" xfId="3" applyNumberFormat="1" applyFont="1" applyFill="1" applyBorder="1" applyAlignment="1">
      <alignment horizontal="right" vertical="center"/>
    </xf>
    <xf numFmtId="3" fontId="52" fillId="0" borderId="0" xfId="0" applyNumberFormat="1" applyFont="1" applyBorder="1" applyAlignment="1">
      <alignment horizontal="right" vertical="center"/>
    </xf>
    <xf numFmtId="0" fontId="30" fillId="4" borderId="0" xfId="3" applyFont="1" applyFill="1" applyBorder="1" applyAlignment="1">
      <alignment horizontal="right"/>
    </xf>
    <xf numFmtId="0" fontId="30" fillId="4" borderId="24" xfId="3" applyFont="1" applyFill="1" applyBorder="1" applyAlignment="1">
      <alignment horizontal="right"/>
    </xf>
    <xf numFmtId="4" fontId="91" fillId="0" borderId="0" xfId="0" applyNumberFormat="1" applyFont="1" applyAlignment="1">
      <alignment horizontal="right" vertical="center"/>
    </xf>
    <xf numFmtId="0" fontId="34" fillId="4" borderId="0" xfId="3" applyFont="1" applyFill="1" applyBorder="1" applyAlignment="1">
      <alignment horizontal="center" vertical="center"/>
    </xf>
    <xf numFmtId="0" fontId="30" fillId="4" borderId="0" xfId="15" applyFont="1" applyFill="1" applyBorder="1" applyAlignment="1">
      <alignment horizontal="center" vertical="center"/>
    </xf>
    <xf numFmtId="0" fontId="30" fillId="3" borderId="22" xfId="15" applyFont="1" applyFill="1" applyBorder="1" applyAlignment="1">
      <alignment horizontal="center" wrapText="1"/>
    </xf>
    <xf numFmtId="167" fontId="34" fillId="4" borderId="0" xfId="3" applyNumberFormat="1" applyFont="1" applyFill="1" applyBorder="1"/>
    <xf numFmtId="170" fontId="34" fillId="4" borderId="0" xfId="3" applyNumberFormat="1" applyFont="1" applyFill="1" applyBorder="1"/>
    <xf numFmtId="1" fontId="34" fillId="4" borderId="0" xfId="3" applyNumberFormat="1" applyFont="1" applyFill="1"/>
    <xf numFmtId="166" fontId="28" fillId="24" borderId="0" xfId="0" applyNumberFormat="1" applyFont="1" applyFill="1" applyBorder="1" applyAlignment="1">
      <alignment horizontal="right" vertical="center"/>
    </xf>
    <xf numFmtId="1" fontId="34" fillId="4" borderId="21" xfId="3" applyNumberFormat="1" applyFont="1" applyFill="1" applyBorder="1"/>
    <xf numFmtId="3" fontId="34" fillId="4" borderId="0" xfId="3" applyNumberFormat="1" applyFont="1" applyFill="1" applyBorder="1" applyAlignment="1">
      <alignment horizontal="right"/>
    </xf>
    <xf numFmtId="3" fontId="34" fillId="4" borderId="0" xfId="3" applyNumberFormat="1" applyFont="1" applyFill="1" applyAlignment="1">
      <alignment horizontal="right"/>
    </xf>
    <xf numFmtId="3" fontId="53" fillId="24" borderId="0" xfId="0" applyNumberFormat="1" applyFont="1" applyFill="1" applyBorder="1" applyAlignment="1">
      <alignment horizontal="right" vertical="center"/>
    </xf>
    <xf numFmtId="2" fontId="43" fillId="4" borderId="0" xfId="3" applyNumberFormat="1" applyFont="1" applyFill="1" applyBorder="1" applyAlignment="1">
      <alignment horizontal="center"/>
    </xf>
    <xf numFmtId="1" fontId="43" fillId="4" borderId="0" xfId="3" applyNumberFormat="1" applyFont="1" applyFill="1" applyBorder="1" applyAlignment="1">
      <alignment horizontal="right"/>
    </xf>
    <xf numFmtId="167" fontId="34" fillId="3" borderId="0" xfId="15" applyNumberFormat="1" applyFont="1" applyFill="1"/>
    <xf numFmtId="0" fontId="30" fillId="3" borderId="11" xfId="15" applyFont="1" applyFill="1" applyBorder="1"/>
    <xf numFmtId="0" fontId="30" fillId="3" borderId="22" xfId="15" applyFont="1" applyFill="1" applyBorder="1" applyAlignment="1">
      <alignment horizontal="right" vertical="center" wrapText="1"/>
    </xf>
    <xf numFmtId="167" fontId="30" fillId="3" borderId="24" xfId="15" applyNumberFormat="1" applyFont="1" applyFill="1" applyBorder="1"/>
    <xf numFmtId="0" fontId="30" fillId="3" borderId="24" xfId="15" applyFont="1" applyFill="1" applyBorder="1" applyAlignment="1">
      <alignment horizontal="center" wrapText="1"/>
    </xf>
    <xf numFmtId="0" fontId="30" fillId="3" borderId="3" xfId="15" applyFont="1" applyFill="1" applyBorder="1" applyAlignment="1">
      <alignment horizontal="center" wrapText="1"/>
    </xf>
    <xf numFmtId="0" fontId="30" fillId="3" borderId="62" xfId="15" applyFont="1" applyFill="1" applyBorder="1" applyAlignment="1">
      <alignment horizontal="right" vertical="center" wrapText="1"/>
    </xf>
    <xf numFmtId="4" fontId="30" fillId="3" borderId="0" xfId="15" applyNumberFormat="1" applyFont="1" applyFill="1"/>
    <xf numFmtId="0" fontId="30" fillId="3" borderId="0" xfId="15" applyFont="1" applyFill="1" applyBorder="1" applyAlignment="1"/>
    <xf numFmtId="1" fontId="30" fillId="3" borderId="0" xfId="15" applyNumberFormat="1" applyFont="1" applyFill="1" applyBorder="1" applyAlignment="1"/>
    <xf numFmtId="167" fontId="30" fillId="3" borderId="0" xfId="15" applyNumberFormat="1" applyFont="1" applyFill="1" applyBorder="1" applyAlignment="1"/>
    <xf numFmtId="3" fontId="30" fillId="3" borderId="0" xfId="15" applyNumberFormat="1" applyFont="1" applyFill="1" applyBorder="1" applyAlignment="1"/>
    <xf numFmtId="3" fontId="34" fillId="3" borderId="0" xfId="15" applyNumberFormat="1" applyFont="1" applyFill="1"/>
    <xf numFmtId="0" fontId="30" fillId="3" borderId="22" xfId="15" applyFont="1" applyFill="1" applyBorder="1" applyAlignment="1">
      <alignment horizontal="right" wrapText="1"/>
    </xf>
    <xf numFmtId="0" fontId="30" fillId="3" borderId="21" xfId="15" applyFont="1" applyFill="1" applyBorder="1" applyAlignment="1">
      <alignment horizontal="center" wrapText="1"/>
    </xf>
    <xf numFmtId="0" fontId="34" fillId="3" borderId="0" xfId="15" applyFont="1" applyFill="1" applyBorder="1" applyAlignment="1"/>
    <xf numFmtId="0" fontId="30" fillId="3" borderId="0" xfId="15" applyFont="1" applyFill="1" applyBorder="1" applyAlignment="1">
      <alignment vertical="top" wrapText="1"/>
    </xf>
    <xf numFmtId="0" fontId="30" fillId="3" borderId="94" xfId="15" applyFont="1" applyFill="1" applyBorder="1" applyAlignment="1">
      <alignment horizontal="center" wrapText="1"/>
    </xf>
    <xf numFmtId="167" fontId="34" fillId="3" borderId="0" xfId="15" applyNumberFormat="1" applyFont="1" applyFill="1" applyAlignment="1">
      <alignment horizontal="right"/>
    </xf>
    <xf numFmtId="1" fontId="34" fillId="3" borderId="0" xfId="15" applyNumberFormat="1" applyFont="1" applyFill="1"/>
    <xf numFmtId="1" fontId="30" fillId="3" borderId="0" xfId="15" applyNumberFormat="1" applyFont="1" applyFill="1"/>
    <xf numFmtId="0" fontId="30" fillId="4" borderId="0" xfId="3" applyFont="1" applyFill="1" applyBorder="1" applyAlignment="1">
      <alignment horizontal="center" vertical="center" wrapText="1"/>
    </xf>
    <xf numFmtId="0" fontId="30" fillId="4" borderId="0" xfId="3" applyFont="1" applyFill="1" applyBorder="1" applyAlignment="1">
      <alignment horizontal="right"/>
    </xf>
    <xf numFmtId="0" fontId="30" fillId="4" borderId="24" xfId="3" applyFont="1" applyFill="1" applyBorder="1" applyAlignment="1">
      <alignment horizontal="right"/>
    </xf>
    <xf numFmtId="0" fontId="30" fillId="4" borderId="22" xfId="3" applyFont="1" applyFill="1" applyBorder="1" applyAlignment="1">
      <alignment horizontal="center"/>
    </xf>
    <xf numFmtId="0" fontId="32" fillId="4" borderId="0" xfId="3" applyFont="1" applyFill="1" applyBorder="1" applyAlignment="1">
      <alignment horizontal="right" vertical="top" wrapText="1"/>
    </xf>
    <xf numFmtId="0" fontId="30" fillId="4" borderId="60" xfId="3" applyFont="1" applyFill="1" applyBorder="1" applyAlignment="1">
      <alignment horizontal="center" wrapText="1"/>
    </xf>
    <xf numFmtId="0" fontId="30" fillId="4" borderId="58" xfId="3" applyFont="1" applyFill="1" applyBorder="1" applyAlignment="1">
      <alignment horizontal="center" wrapText="1"/>
    </xf>
    <xf numFmtId="0" fontId="32" fillId="4" borderId="58" xfId="3" applyFont="1" applyFill="1" applyBorder="1"/>
    <xf numFmtId="0" fontId="30" fillId="4" borderId="96" xfId="3" applyFont="1" applyFill="1" applyBorder="1"/>
    <xf numFmtId="1" fontId="34" fillId="4" borderId="88" xfId="3" applyNumberFormat="1" applyFont="1" applyFill="1" applyBorder="1"/>
    <xf numFmtId="1" fontId="34" fillId="4" borderId="0" xfId="3" applyNumberFormat="1" applyFont="1" applyFill="1" applyBorder="1"/>
    <xf numFmtId="4" fontId="53" fillId="4" borderId="97" xfId="3" applyNumberFormat="1" applyFont="1" applyFill="1" applyBorder="1" applyAlignment="1">
      <alignment horizontal="center" vertical="center"/>
    </xf>
    <xf numFmtId="0" fontId="28" fillId="24" borderId="97" xfId="0" applyFont="1" applyFill="1" applyBorder="1" applyAlignment="1">
      <alignment horizontal="center" vertical="center"/>
    </xf>
    <xf numFmtId="0" fontId="34" fillId="4" borderId="97" xfId="3" applyFont="1" applyFill="1" applyBorder="1"/>
    <xf numFmtId="1" fontId="34" fillId="4" borderId="14" xfId="3" applyNumberFormat="1" applyFont="1" applyFill="1" applyBorder="1"/>
    <xf numFmtId="1" fontId="34" fillId="4" borderId="11" xfId="3" applyNumberFormat="1" applyFont="1" applyFill="1" applyBorder="1"/>
    <xf numFmtId="0" fontId="30" fillId="3" borderId="89" xfId="15" applyFont="1" applyFill="1" applyBorder="1" applyAlignment="1">
      <alignment horizontal="right" vertical="center" wrapText="1"/>
    </xf>
    <xf numFmtId="0" fontId="30" fillId="3" borderId="98" xfId="15" applyFont="1" applyFill="1" applyBorder="1" applyAlignment="1">
      <alignment horizontal="right"/>
    </xf>
    <xf numFmtId="3" fontId="30" fillId="3" borderId="96" xfId="15" applyNumberFormat="1" applyFont="1" applyFill="1" applyBorder="1" applyAlignment="1">
      <alignment horizontal="right"/>
    </xf>
    <xf numFmtId="0" fontId="30" fillId="3" borderId="89" xfId="15" applyFont="1" applyFill="1" applyBorder="1"/>
    <xf numFmtId="0" fontId="30" fillId="3" borderId="96" xfId="15" applyFont="1" applyFill="1" applyBorder="1"/>
    <xf numFmtId="0" fontId="65" fillId="3" borderId="0" xfId="15" applyFont="1" applyFill="1" applyAlignment="1">
      <alignment horizontal="right"/>
    </xf>
    <xf numFmtId="1" fontId="43" fillId="3" borderId="0" xfId="15" applyNumberFormat="1" applyFont="1" applyFill="1" applyBorder="1" applyAlignment="1"/>
    <xf numFmtId="3" fontId="65" fillId="3" borderId="0" xfId="15" applyNumberFormat="1" applyFont="1" applyFill="1"/>
    <xf numFmtId="3" fontId="43" fillId="3" borderId="0" xfId="15" applyNumberFormat="1" applyFont="1" applyFill="1" applyBorder="1" applyAlignment="1"/>
    <xf numFmtId="0" fontId="43" fillId="3" borderId="0" xfId="15" applyFont="1" applyFill="1" applyBorder="1" applyAlignment="1"/>
    <xf numFmtId="0" fontId="65" fillId="3" borderId="0" xfId="15" applyFont="1" applyFill="1"/>
    <xf numFmtId="167" fontId="65" fillId="3" borderId="0" xfId="15" applyNumberFormat="1" applyFont="1" applyFill="1"/>
    <xf numFmtId="0" fontId="30" fillId="3" borderId="89" xfId="15" applyFont="1" applyFill="1" applyBorder="1" applyAlignment="1">
      <alignment horizontal="right"/>
    </xf>
    <xf numFmtId="3" fontId="30" fillId="3" borderId="89" xfId="15" applyNumberFormat="1" applyFont="1" applyFill="1" applyBorder="1" applyAlignment="1">
      <alignment horizontal="right"/>
    </xf>
    <xf numFmtId="0" fontId="77" fillId="4" borderId="7" xfId="0" applyFont="1" applyFill="1" applyBorder="1" applyAlignment="1">
      <alignment horizontal="center"/>
    </xf>
    <xf numFmtId="0" fontId="30" fillId="4" borderId="0" xfId="3" applyFont="1" applyFill="1" applyBorder="1" applyAlignment="1">
      <alignment horizontal="right"/>
    </xf>
    <xf numFmtId="0" fontId="30" fillId="4" borderId="24" xfId="3" applyFont="1" applyFill="1" applyBorder="1" applyAlignment="1">
      <alignment horizontal="right"/>
    </xf>
    <xf numFmtId="0" fontId="30" fillId="4" borderId="0" xfId="0" applyFont="1" applyFill="1" applyBorder="1" applyAlignment="1">
      <alignment horizontal="right" vertical="center" wrapText="1"/>
    </xf>
    <xf numFmtId="167" fontId="43" fillId="3" borderId="0" xfId="15" applyNumberFormat="1" applyFont="1" applyFill="1" applyBorder="1" applyAlignment="1"/>
    <xf numFmtId="0" fontId="30" fillId="4" borderId="92" xfId="3" applyFont="1" applyFill="1" applyBorder="1" applyAlignment="1">
      <alignment horizontal="center" textRotation="90" wrapText="1"/>
    </xf>
    <xf numFmtId="167" fontId="76" fillId="4" borderId="12" xfId="3" applyNumberFormat="1" applyFont="1" applyFill="1" applyBorder="1" applyAlignment="1">
      <alignment horizontal="right" vertical="center"/>
    </xf>
    <xf numFmtId="0" fontId="30" fillId="4" borderId="71" xfId="3" applyFont="1" applyFill="1" applyBorder="1" applyAlignment="1">
      <alignment horizontal="center" textRotation="90" wrapText="1"/>
    </xf>
    <xf numFmtId="167" fontId="76" fillId="4" borderId="93" xfId="3" applyNumberFormat="1" applyFont="1" applyFill="1" applyBorder="1" applyAlignment="1">
      <alignment horizontal="right" vertical="center"/>
    </xf>
    <xf numFmtId="0" fontId="30" fillId="4" borderId="60" xfId="3" applyFont="1" applyFill="1" applyBorder="1" applyAlignment="1">
      <alignment horizontal="right" vertical="center"/>
    </xf>
    <xf numFmtId="164" fontId="30" fillId="30" borderId="20" xfId="1" applyNumberFormat="1" applyFont="1" applyFill="1" applyBorder="1" applyAlignment="1">
      <alignment vertical="center"/>
    </xf>
    <xf numFmtId="167" fontId="30" fillId="4" borderId="60" xfId="3" applyNumberFormat="1" applyFont="1" applyFill="1" applyBorder="1" applyAlignment="1">
      <alignment horizontal="right" vertical="center"/>
    </xf>
    <xf numFmtId="0" fontId="30" fillId="3" borderId="89" xfId="3" applyFont="1" applyFill="1" applyBorder="1" applyAlignment="1">
      <alignment wrapText="1"/>
    </xf>
    <xf numFmtId="0" fontId="30" fillId="4" borderId="60" xfId="3" applyFont="1" applyFill="1" applyBorder="1"/>
    <xf numFmtId="0" fontId="30" fillId="4" borderId="89" xfId="3" applyFont="1" applyFill="1" applyBorder="1"/>
    <xf numFmtId="167" fontId="30" fillId="32" borderId="59" xfId="3" applyNumberFormat="1" applyFont="1" applyFill="1" applyBorder="1" applyAlignment="1">
      <alignment horizontal="right" vertical="center"/>
    </xf>
    <xf numFmtId="167" fontId="30" fillId="32" borderId="60" xfId="3" applyNumberFormat="1" applyFont="1" applyFill="1" applyBorder="1" applyAlignment="1">
      <alignment horizontal="right" vertical="center"/>
    </xf>
    <xf numFmtId="167" fontId="30" fillId="32" borderId="43" xfId="3" applyNumberFormat="1" applyFont="1" applyFill="1" applyBorder="1" applyAlignment="1">
      <alignment horizontal="right" vertical="center"/>
    </xf>
    <xf numFmtId="167" fontId="37" fillId="32" borderId="59" xfId="3" applyNumberFormat="1" applyFont="1" applyFill="1" applyBorder="1" applyAlignment="1">
      <alignment horizontal="right" vertical="center"/>
    </xf>
    <xf numFmtId="167" fontId="95" fillId="30" borderId="60" xfId="3" applyNumberFormat="1" applyFont="1" applyFill="1" applyBorder="1" applyAlignment="1">
      <alignment horizontal="right" vertical="center"/>
    </xf>
    <xf numFmtId="0" fontId="77" fillId="4" borderId="21" xfId="3" applyFont="1" applyFill="1" applyBorder="1" applyAlignment="1">
      <alignment horizontal="center"/>
    </xf>
    <xf numFmtId="0" fontId="34" fillId="4" borderId="0" xfId="19" applyFont="1" applyFill="1" applyAlignment="1">
      <alignment horizontal="right" vertical="center"/>
    </xf>
    <xf numFmtId="167" fontId="93" fillId="4" borderId="0" xfId="3" applyNumberFormat="1" applyFont="1" applyFill="1" applyBorder="1"/>
    <xf numFmtId="0" fontId="77" fillId="4" borderId="3" xfId="3" applyFont="1" applyFill="1" applyBorder="1" applyAlignment="1">
      <alignment horizontal="center" vertical="center" wrapText="1"/>
    </xf>
    <xf numFmtId="167" fontId="77" fillId="4" borderId="0" xfId="3" applyNumberFormat="1" applyFont="1" applyFill="1" applyBorder="1" applyAlignment="1">
      <alignment horizontal="right"/>
    </xf>
    <xf numFmtId="0" fontId="77" fillId="4" borderId="76" xfId="3" applyFont="1" applyFill="1" applyBorder="1" applyAlignment="1">
      <alignment horizontal="center" vertical="center" wrapText="1"/>
    </xf>
    <xf numFmtId="164" fontId="43" fillId="4" borderId="0" xfId="3" applyNumberFormat="1" applyFont="1" applyFill="1" applyBorder="1" applyAlignment="1">
      <alignment horizontal="right"/>
    </xf>
    <xf numFmtId="0" fontId="79" fillId="3" borderId="11" xfId="0" applyFont="1" applyFill="1" applyBorder="1" applyAlignment="1"/>
    <xf numFmtId="0" fontId="89" fillId="4" borderId="0" xfId="3" applyFont="1" applyFill="1" applyBorder="1" applyAlignment="1">
      <alignment horizontal="right" vertical="center"/>
    </xf>
    <xf numFmtId="0" fontId="30" fillId="4" borderId="0" xfId="3" applyFont="1" applyFill="1" applyBorder="1" applyAlignment="1">
      <alignment horizontal="right"/>
    </xf>
    <xf numFmtId="0" fontId="30" fillId="4" borderId="24" xfId="3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 wrapText="1"/>
    </xf>
    <xf numFmtId="0" fontId="30" fillId="3" borderId="62" xfId="0" applyFont="1" applyFill="1" applyBorder="1" applyAlignment="1">
      <alignment horizontal="center" wrapText="1"/>
    </xf>
    <xf numFmtId="0" fontId="30" fillId="31" borderId="0" xfId="0" applyFont="1" applyFill="1" applyBorder="1" applyAlignment="1">
      <alignment horizontal="right" vertical="center"/>
    </xf>
    <xf numFmtId="3" fontId="30" fillId="31" borderId="11" xfId="0" applyNumberFormat="1" applyFont="1" applyFill="1" applyBorder="1" applyAlignment="1">
      <alignment horizontal="right" vertical="center"/>
    </xf>
    <xf numFmtId="0" fontId="30" fillId="30" borderId="0" xfId="0" applyFont="1" applyFill="1" applyBorder="1" applyAlignment="1">
      <alignment horizontal="right" vertical="center"/>
    </xf>
    <xf numFmtId="3" fontId="30" fillId="30" borderId="11" xfId="0" applyNumberFormat="1" applyFont="1" applyFill="1" applyBorder="1" applyAlignment="1">
      <alignment horizontal="right" vertical="center"/>
    </xf>
    <xf numFmtId="167" fontId="34" fillId="3" borderId="0" xfId="0" applyNumberFormat="1" applyFont="1" applyFill="1"/>
    <xf numFmtId="4" fontId="34" fillId="3" borderId="0" xfId="0" applyNumberFormat="1" applyFont="1" applyFill="1"/>
    <xf numFmtId="164" fontId="30" fillId="3" borderId="82" xfId="1" applyNumberFormat="1" applyFont="1" applyFill="1" applyBorder="1" applyAlignment="1">
      <alignment horizontal="right" vertical="center"/>
    </xf>
    <xf numFmtId="164" fontId="30" fillId="30" borderId="102" xfId="1" applyNumberFormat="1" applyFont="1" applyFill="1" applyBorder="1" applyAlignment="1">
      <alignment horizontal="right" vertical="center"/>
    </xf>
    <xf numFmtId="0" fontId="30" fillId="4" borderId="54" xfId="0" applyFont="1" applyFill="1" applyBorder="1" applyAlignment="1">
      <alignment horizontal="right" vertical="center" wrapText="1"/>
    </xf>
    <xf numFmtId="0" fontId="34" fillId="4" borderId="24" xfId="0" applyFont="1" applyFill="1" applyBorder="1" applyAlignment="1">
      <alignment horizontal="right" vertical="center"/>
    </xf>
    <xf numFmtId="0" fontId="30" fillId="3" borderId="24" xfId="0" applyFont="1" applyFill="1" applyBorder="1" applyAlignment="1">
      <alignment vertical="center" wrapText="1"/>
    </xf>
    <xf numFmtId="0" fontId="77" fillId="3" borderId="24" xfId="0" applyFont="1" applyFill="1" applyBorder="1" applyAlignment="1">
      <alignment horizontal="center" wrapText="1"/>
    </xf>
    <xf numFmtId="164" fontId="30" fillId="31" borderId="102" xfId="1" applyNumberFormat="1" applyFont="1" applyFill="1" applyBorder="1" applyAlignment="1">
      <alignment horizontal="right" vertical="center"/>
    </xf>
    <xf numFmtId="0" fontId="95" fillId="3" borderId="8" xfId="0" applyFont="1" applyFill="1" applyBorder="1" applyAlignment="1">
      <alignment horizontal="center" vertical="center" wrapText="1"/>
    </xf>
    <xf numFmtId="0" fontId="95" fillId="3" borderId="0" xfId="0" applyFont="1" applyFill="1" applyBorder="1" applyAlignment="1">
      <alignment horizontal="center" vertical="center" wrapText="1"/>
    </xf>
    <xf numFmtId="3" fontId="95" fillId="3" borderId="8" xfId="0" applyNumberFormat="1" applyFont="1" applyFill="1" applyBorder="1" applyAlignment="1">
      <alignment horizontal="right" vertical="center"/>
    </xf>
    <xf numFmtId="3" fontId="95" fillId="4" borderId="73" xfId="0" applyNumberFormat="1" applyFont="1" applyFill="1" applyBorder="1" applyAlignment="1">
      <alignment horizontal="right" vertical="center"/>
    </xf>
    <xf numFmtId="3" fontId="95" fillId="30" borderId="100" xfId="0" applyNumberFormat="1" applyFont="1" applyFill="1" applyBorder="1" applyAlignment="1">
      <alignment horizontal="right" vertical="center"/>
    </xf>
    <xf numFmtId="3" fontId="95" fillId="30" borderId="101" xfId="0" applyNumberFormat="1" applyFont="1" applyFill="1" applyBorder="1" applyAlignment="1">
      <alignment horizontal="right" vertical="center"/>
    </xf>
    <xf numFmtId="164" fontId="95" fillId="30" borderId="0" xfId="1" applyNumberFormat="1" applyFont="1" applyFill="1" applyBorder="1" applyAlignment="1">
      <alignment horizontal="right" vertical="center"/>
    </xf>
    <xf numFmtId="3" fontId="95" fillId="4" borderId="7" xfId="0" applyNumberFormat="1" applyFont="1" applyFill="1" applyBorder="1" applyAlignment="1">
      <alignment vertical="center"/>
    </xf>
    <xf numFmtId="3" fontId="95" fillId="4" borderId="8" xfId="0" applyNumberFormat="1" applyFont="1" applyFill="1" applyBorder="1" applyAlignment="1">
      <alignment vertical="center"/>
    </xf>
    <xf numFmtId="3" fontId="95" fillId="31" borderId="100" xfId="0" applyNumberFormat="1" applyFont="1" applyFill="1" applyBorder="1" applyAlignment="1">
      <alignment horizontal="right" vertical="center"/>
    </xf>
    <xf numFmtId="3" fontId="95" fillId="31" borderId="101" xfId="0" applyNumberFormat="1" applyFont="1" applyFill="1" applyBorder="1" applyAlignment="1">
      <alignment horizontal="right" vertical="center"/>
    </xf>
    <xf numFmtId="164" fontId="95" fillId="31" borderId="0" xfId="1" applyNumberFormat="1" applyFont="1" applyFill="1" applyBorder="1" applyAlignment="1">
      <alignment horizontal="right" vertical="center"/>
    </xf>
    <xf numFmtId="3" fontId="95" fillId="4" borderId="7" xfId="0" applyNumberFormat="1" applyFont="1" applyFill="1" applyBorder="1" applyAlignment="1">
      <alignment vertical="center" wrapText="1"/>
    </xf>
    <xf numFmtId="3" fontId="95" fillId="4" borderId="8" xfId="0" applyNumberFormat="1" applyFont="1" applyFill="1" applyBorder="1" applyAlignment="1">
      <alignment vertical="center" wrapText="1"/>
    </xf>
    <xf numFmtId="0" fontId="30" fillId="4" borderId="99" xfId="3" applyFont="1" applyFill="1" applyBorder="1"/>
    <xf numFmtId="0" fontId="30" fillId="4" borderId="60" xfId="3" applyFont="1" applyFill="1" applyBorder="1" applyAlignment="1">
      <alignment horizontal="center" textRotation="90"/>
    </xf>
    <xf numFmtId="0" fontId="30" fillId="4" borderId="20" xfId="3" applyFont="1" applyFill="1" applyBorder="1" applyAlignment="1">
      <alignment horizontal="center" textRotation="90"/>
    </xf>
    <xf numFmtId="0" fontId="30" fillId="4" borderId="22" xfId="3" applyFont="1" applyFill="1" applyBorder="1"/>
    <xf numFmtId="0" fontId="30" fillId="4" borderId="74" xfId="3" applyFont="1" applyFill="1" applyBorder="1" applyAlignment="1">
      <alignment horizontal="center" textRotation="90"/>
    </xf>
    <xf numFmtId="3" fontId="30" fillId="31" borderId="60" xfId="3" applyNumberFormat="1" applyFont="1" applyFill="1" applyBorder="1" applyAlignment="1">
      <alignment horizontal="right" vertical="center"/>
    </xf>
    <xf numFmtId="3" fontId="30" fillId="31" borderId="67" xfId="3" applyNumberFormat="1" applyFont="1" applyFill="1" applyBorder="1" applyAlignment="1">
      <alignment horizontal="right" vertical="center"/>
    </xf>
    <xf numFmtId="0" fontId="30" fillId="4" borderId="21" xfId="3" applyFont="1" applyFill="1" applyBorder="1"/>
    <xf numFmtId="0" fontId="30" fillId="4" borderId="11" xfId="3" applyFont="1" applyFill="1" applyBorder="1"/>
    <xf numFmtId="166" fontId="30" fillId="4" borderId="10" xfId="3" applyNumberFormat="1" applyFont="1" applyFill="1" applyBorder="1"/>
    <xf numFmtId="166" fontId="30" fillId="4" borderId="3" xfId="3" applyNumberFormat="1" applyFont="1" applyFill="1" applyBorder="1"/>
    <xf numFmtId="166" fontId="30" fillId="4" borderId="75" xfId="3" applyNumberFormat="1" applyFont="1" applyFill="1" applyBorder="1"/>
    <xf numFmtId="166" fontId="30" fillId="4" borderId="76" xfId="3" applyNumberFormat="1" applyFont="1" applyFill="1" applyBorder="1"/>
    <xf numFmtId="166" fontId="30" fillId="4" borderId="21" xfId="3" applyNumberFormat="1" applyFont="1" applyFill="1" applyBorder="1"/>
    <xf numFmtId="0" fontId="43" fillId="4" borderId="24" xfId="3" applyFont="1" applyFill="1" applyBorder="1"/>
    <xf numFmtId="166" fontId="43" fillId="4" borderId="24" xfId="3" applyNumberFormat="1" applyFont="1" applyFill="1" applyBorder="1"/>
    <xf numFmtId="0" fontId="34" fillId="4" borderId="0" xfId="3" applyFont="1" applyFill="1" applyBorder="1" applyAlignment="1">
      <alignment vertical="center"/>
    </xf>
    <xf numFmtId="0" fontId="30" fillId="4" borderId="0" xfId="3" applyFont="1" applyFill="1" applyBorder="1" applyAlignment="1">
      <alignment horizontal="center"/>
    </xf>
    <xf numFmtId="0" fontId="30" fillId="4" borderId="0" xfId="3" applyFont="1" applyFill="1" applyBorder="1" applyAlignment="1">
      <alignment horizontal="right"/>
    </xf>
    <xf numFmtId="0" fontId="30" fillId="4" borderId="24" xfId="3" applyFont="1" applyFill="1" applyBorder="1" applyAlignment="1">
      <alignment horizontal="right"/>
    </xf>
    <xf numFmtId="0" fontId="32" fillId="4" borderId="0" xfId="3" applyFont="1" applyFill="1" applyBorder="1" applyAlignment="1">
      <alignment horizontal="right" vertical="top" wrapText="1"/>
    </xf>
    <xf numFmtId="0" fontId="34" fillId="3" borderId="8" xfId="0" applyFont="1" applyFill="1" applyBorder="1" applyAlignment="1"/>
    <xf numFmtId="0" fontId="30" fillId="4" borderId="89" xfId="0" applyFont="1" applyFill="1" applyBorder="1" applyAlignment="1">
      <alignment vertical="center"/>
    </xf>
    <xf numFmtId="0" fontId="46" fillId="4" borderId="89" xfId="0" applyFont="1" applyFill="1" applyBorder="1" applyAlignment="1">
      <alignment vertical="center"/>
    </xf>
    <xf numFmtId="0" fontId="30" fillId="4" borderId="96" xfId="0" applyFont="1" applyFill="1" applyBorder="1" applyAlignment="1">
      <alignment vertical="center"/>
    </xf>
    <xf numFmtId="0" fontId="49" fillId="3" borderId="0" xfId="0" applyFont="1" applyFill="1" applyBorder="1" applyAlignment="1">
      <alignment vertical="center"/>
    </xf>
    <xf numFmtId="1" fontId="49" fillId="3" borderId="0" xfId="0" applyNumberFormat="1" applyFont="1" applyFill="1" applyBorder="1" applyAlignment="1">
      <alignment vertical="center" wrapText="1"/>
    </xf>
    <xf numFmtId="0" fontId="49" fillId="3" borderId="24" xfId="0" applyFont="1" applyFill="1" applyBorder="1" applyAlignment="1">
      <alignment vertical="center"/>
    </xf>
    <xf numFmtId="1" fontId="49" fillId="3" borderId="24" xfId="0" applyNumberFormat="1" applyFont="1" applyFill="1" applyBorder="1" applyAlignment="1">
      <alignment vertical="center" wrapText="1"/>
    </xf>
    <xf numFmtId="0" fontId="30" fillId="3" borderId="62" xfId="0" applyFont="1" applyFill="1" applyBorder="1" applyAlignment="1">
      <alignment horizontal="right" vertical="center"/>
    </xf>
    <xf numFmtId="0" fontId="30" fillId="4" borderId="24" xfId="0" applyFont="1" applyFill="1" applyBorder="1" applyAlignment="1">
      <alignment vertical="center"/>
    </xf>
    <xf numFmtId="3" fontId="30" fillId="4" borderId="10" xfId="0" applyNumberFormat="1" applyFont="1" applyFill="1" applyBorder="1" applyAlignment="1">
      <alignment horizontal="center" vertical="center" wrapText="1"/>
    </xf>
    <xf numFmtId="3" fontId="30" fillId="4" borderId="0" xfId="0" applyNumberFormat="1" applyFont="1" applyFill="1" applyBorder="1" applyAlignment="1">
      <alignment horizontal="center" vertical="center" wrapText="1"/>
    </xf>
    <xf numFmtId="0" fontId="95" fillId="3" borderId="104" xfId="0" applyFont="1" applyFill="1" applyBorder="1" applyAlignment="1">
      <alignment horizontal="center" wrapText="1"/>
    </xf>
    <xf numFmtId="0" fontId="95" fillId="3" borderId="7" xfId="0" applyFont="1" applyFill="1" applyBorder="1" applyAlignment="1">
      <alignment horizontal="center" wrapText="1"/>
    </xf>
    <xf numFmtId="0" fontId="95" fillId="3" borderId="103" xfId="0" applyFont="1" applyFill="1" applyBorder="1" applyAlignment="1">
      <alignment horizontal="center" wrapText="1"/>
    </xf>
    <xf numFmtId="0" fontId="95" fillId="3" borderId="104" xfId="0" applyFont="1" applyFill="1" applyBorder="1" applyAlignment="1">
      <alignment horizontal="center" vertical="center" wrapText="1"/>
    </xf>
    <xf numFmtId="164" fontId="95" fillId="3" borderId="104" xfId="1" applyNumberFormat="1" applyFont="1" applyFill="1" applyBorder="1" applyAlignment="1">
      <alignment horizontal="right" vertical="center"/>
    </xf>
    <xf numFmtId="0" fontId="95" fillId="4" borderId="104" xfId="0" applyFont="1" applyFill="1" applyBorder="1" applyAlignment="1">
      <alignment horizontal="center" vertical="center" wrapText="1"/>
    </xf>
    <xf numFmtId="3" fontId="95" fillId="4" borderId="8" xfId="0" applyNumberFormat="1" applyFont="1" applyFill="1" applyBorder="1" applyAlignment="1">
      <alignment horizontal="right" vertical="center"/>
    </xf>
    <xf numFmtId="164" fontId="95" fillId="4" borderId="104" xfId="1" applyNumberFormat="1" applyFont="1" applyFill="1" applyBorder="1" applyAlignment="1">
      <alignment horizontal="right" vertical="center"/>
    </xf>
    <xf numFmtId="0" fontId="30" fillId="4" borderId="44" xfId="0" applyFont="1" applyFill="1" applyBorder="1" applyAlignment="1">
      <alignment horizontal="right" vertical="center"/>
    </xf>
    <xf numFmtId="3" fontId="30" fillId="4" borderId="105" xfId="0" applyNumberFormat="1" applyFont="1" applyFill="1" applyBorder="1" applyAlignment="1">
      <alignment vertical="center"/>
    </xf>
    <xf numFmtId="164" fontId="30" fillId="3" borderId="106" xfId="1" applyNumberFormat="1" applyFont="1" applyFill="1" applyBorder="1" applyAlignment="1">
      <alignment horizontal="right" vertical="center"/>
    </xf>
    <xf numFmtId="3" fontId="95" fillId="4" borderId="107" xfId="0" applyNumberFormat="1" applyFont="1" applyFill="1" applyBorder="1" applyAlignment="1">
      <alignment horizontal="right" vertical="center"/>
    </xf>
    <xf numFmtId="164" fontId="95" fillId="4" borderId="108" xfId="1" applyNumberFormat="1" applyFont="1" applyFill="1" applyBorder="1" applyAlignment="1">
      <alignment horizontal="right" vertical="center"/>
    </xf>
    <xf numFmtId="0" fontId="30" fillId="4" borderId="44" xfId="0" applyFont="1" applyFill="1" applyBorder="1" applyAlignment="1">
      <alignment vertical="center"/>
    </xf>
    <xf numFmtId="0" fontId="78" fillId="4" borderId="0" xfId="0" applyFont="1" applyFill="1" applyBorder="1" applyAlignment="1">
      <alignment horizontal="left" vertical="center" wrapText="1"/>
    </xf>
    <xf numFmtId="0" fontId="73" fillId="4" borderId="0" xfId="3" applyFont="1" applyFill="1" applyBorder="1" applyAlignment="1">
      <alignment horizontal="right" vertical="center"/>
    </xf>
    <xf numFmtId="0" fontId="30" fillId="4" borderId="62" xfId="0" applyFont="1" applyFill="1" applyBorder="1" applyAlignment="1">
      <alignment vertical="center"/>
    </xf>
    <xf numFmtId="0" fontId="37" fillId="3" borderId="62" xfId="0" applyFont="1" applyFill="1" applyBorder="1" applyAlignment="1">
      <alignment horizontal="center" wrapText="1"/>
    </xf>
    <xf numFmtId="0" fontId="95" fillId="3" borderId="62" xfId="0" applyFont="1" applyFill="1" applyBorder="1" applyAlignment="1">
      <alignment horizontal="center" wrapText="1"/>
    </xf>
    <xf numFmtId="0" fontId="30" fillId="3" borderId="46" xfId="0" applyFont="1" applyFill="1" applyBorder="1" applyAlignment="1">
      <alignment horizontal="right" vertical="center"/>
    </xf>
    <xf numFmtId="3" fontId="30" fillId="4" borderId="47" xfId="0" applyNumberFormat="1" applyFont="1" applyFill="1" applyBorder="1" applyAlignment="1">
      <alignment horizontal="right" vertical="center"/>
    </xf>
    <xf numFmtId="0" fontId="30" fillId="4" borderId="7" xfId="3" applyFont="1" applyFill="1" applyBorder="1" applyAlignment="1">
      <alignment horizontal="center" textRotation="90" wrapText="1"/>
    </xf>
    <xf numFmtId="0" fontId="30" fillId="4" borderId="22" xfId="3" applyFont="1" applyFill="1" applyBorder="1" applyAlignment="1">
      <alignment horizontal="center" textRotation="90" wrapText="1"/>
    </xf>
    <xf numFmtId="0" fontId="30" fillId="4" borderId="24" xfId="3" applyFont="1" applyFill="1" applyBorder="1" applyAlignment="1">
      <alignment horizontal="center" textRotation="90" wrapText="1"/>
    </xf>
    <xf numFmtId="0" fontId="30" fillId="4" borderId="77" xfId="3" applyFont="1" applyFill="1" applyBorder="1" applyAlignment="1">
      <alignment horizontal="center" textRotation="90" wrapText="1"/>
    </xf>
    <xf numFmtId="0" fontId="30" fillId="4" borderId="3" xfId="3" applyFont="1" applyFill="1" applyBorder="1" applyAlignment="1">
      <alignment horizontal="center" textRotation="90" wrapText="1"/>
    </xf>
    <xf numFmtId="3" fontId="30" fillId="4" borderId="12" xfId="3" applyNumberFormat="1" applyFont="1" applyFill="1" applyBorder="1" applyAlignment="1">
      <alignment vertical="center"/>
    </xf>
    <xf numFmtId="0" fontId="77" fillId="3" borderId="21" xfId="0" applyFont="1" applyFill="1" applyBorder="1" applyAlignment="1">
      <alignment horizontal="center" wrapText="1"/>
    </xf>
    <xf numFmtId="3" fontId="30" fillId="4" borderId="109" xfId="0" applyNumberFormat="1" applyFont="1" applyFill="1" applyBorder="1" applyAlignment="1">
      <alignment vertical="center"/>
    </xf>
    <xf numFmtId="164" fontId="30" fillId="4" borderId="23" xfId="0" applyNumberFormat="1" applyFont="1" applyFill="1" applyBorder="1" applyAlignment="1">
      <alignment vertical="center"/>
    </xf>
    <xf numFmtId="0" fontId="30" fillId="3" borderId="89" xfId="0" applyFont="1" applyFill="1" applyBorder="1" applyAlignment="1">
      <alignment horizontal="left" vertical="center"/>
    </xf>
    <xf numFmtId="174" fontId="103" fillId="0" borderId="0" xfId="83" applyNumberFormat="1" applyFont="1" applyFill="1" applyBorder="1" applyAlignment="1">
      <alignment horizontal="right"/>
    </xf>
    <xf numFmtId="174" fontId="11" fillId="0" borderId="0" xfId="83" applyNumberFormat="1" applyFont="1" applyFill="1" applyBorder="1" applyAlignment="1">
      <alignment horizontal="right"/>
    </xf>
    <xf numFmtId="3" fontId="11" fillId="0" borderId="0" xfId="83" applyNumberFormat="1" applyFont="1" applyFill="1" applyBorder="1" applyAlignment="1">
      <alignment horizontal="right"/>
    </xf>
    <xf numFmtId="3" fontId="103" fillId="0" borderId="0" xfId="84" applyNumberFormat="1" applyFont="1" applyFill="1" applyBorder="1" applyAlignment="1">
      <alignment horizontal="left" indent="1"/>
    </xf>
    <xf numFmtId="0" fontId="103" fillId="0" borderId="0" xfId="84" applyFont="1" applyFill="1" applyBorder="1" applyAlignment="1">
      <alignment horizontal="left" indent="1"/>
    </xf>
    <xf numFmtId="0" fontId="30" fillId="4" borderId="22" xfId="3" applyFont="1" applyFill="1" applyBorder="1" applyAlignment="1">
      <alignment horizontal="center"/>
    </xf>
    <xf numFmtId="0" fontId="30" fillId="4" borderId="24" xfId="3" applyFont="1" applyFill="1" applyBorder="1" applyAlignment="1">
      <alignment horizontal="right"/>
    </xf>
    <xf numFmtId="0" fontId="32" fillId="4" borderId="0" xfId="3" applyFont="1" applyFill="1" applyBorder="1" applyAlignment="1">
      <alignment horizontal="right" vertical="top" wrapText="1"/>
    </xf>
    <xf numFmtId="0" fontId="30" fillId="4" borderId="60" xfId="3" applyFont="1" applyFill="1" applyBorder="1" applyAlignment="1">
      <alignment horizontal="center" wrapText="1"/>
    </xf>
    <xf numFmtId="0" fontId="30" fillId="4" borderId="58" xfId="3" applyFont="1" applyFill="1" applyBorder="1" applyAlignment="1">
      <alignment horizontal="center" wrapText="1"/>
    </xf>
    <xf numFmtId="176" fontId="30" fillId="4" borderId="0" xfId="3" applyNumberFormat="1" applyFont="1" applyFill="1" applyBorder="1"/>
    <xf numFmtId="167" fontId="30" fillId="4" borderId="10" xfId="3" applyNumberFormat="1" applyFont="1" applyFill="1" applyBorder="1" applyAlignment="1">
      <alignment horizontal="right" vertical="center"/>
    </xf>
    <xf numFmtId="167" fontId="30" fillId="4" borderId="12" xfId="3" applyNumberFormat="1" applyFont="1" applyFill="1" applyBorder="1" applyAlignment="1">
      <alignment vertical="center"/>
    </xf>
    <xf numFmtId="0" fontId="30" fillId="4" borderId="13" xfId="3" applyFont="1" applyFill="1" applyBorder="1"/>
    <xf numFmtId="0" fontId="30" fillId="4" borderId="21" xfId="3" applyFont="1" applyFill="1" applyBorder="1" applyAlignment="1">
      <alignment horizontal="center" textRotation="90" wrapText="1"/>
    </xf>
    <xf numFmtId="167" fontId="30" fillId="4" borderId="88" xfId="3" applyNumberFormat="1" applyFont="1" applyFill="1" applyBorder="1" applyAlignment="1">
      <alignment horizontal="right"/>
    </xf>
    <xf numFmtId="3" fontId="30" fillId="4" borderId="97" xfId="3" applyNumberFormat="1" applyFont="1" applyFill="1" applyBorder="1" applyAlignment="1">
      <alignment horizontal="right" vertical="center"/>
    </xf>
    <xf numFmtId="3" fontId="30" fillId="4" borderId="21" xfId="3" applyNumberFormat="1" applyFont="1" applyFill="1" applyBorder="1" applyAlignment="1">
      <alignment horizontal="right" vertical="center"/>
    </xf>
    <xf numFmtId="3" fontId="30" fillId="4" borderId="41" xfId="0" applyNumberFormat="1" applyFont="1" applyFill="1" applyBorder="1"/>
    <xf numFmtId="3" fontId="30" fillId="4" borderId="42" xfId="0" applyNumberFormat="1" applyFont="1" applyFill="1" applyBorder="1"/>
    <xf numFmtId="3" fontId="30" fillId="4" borderId="8" xfId="0" applyNumberFormat="1" applyFont="1" applyFill="1" applyBorder="1"/>
    <xf numFmtId="3" fontId="30" fillId="4" borderId="62" xfId="0" applyNumberFormat="1" applyFont="1" applyFill="1" applyBorder="1"/>
    <xf numFmtId="3" fontId="30" fillId="4" borderId="7" xfId="0" applyNumberFormat="1" applyFont="1" applyFill="1" applyBorder="1"/>
    <xf numFmtId="3" fontId="30" fillId="4" borderId="22" xfId="0" applyNumberFormat="1" applyFont="1" applyFill="1" applyBorder="1"/>
    <xf numFmtId="3" fontId="30" fillId="4" borderId="49" xfId="0" applyNumberFormat="1" applyFont="1" applyFill="1" applyBorder="1"/>
    <xf numFmtId="3" fontId="30" fillId="4" borderId="50" xfId="0" applyNumberFormat="1" applyFont="1" applyFill="1" applyBorder="1"/>
    <xf numFmtId="3" fontId="30" fillId="4" borderId="39" xfId="0" applyNumberFormat="1" applyFont="1" applyFill="1" applyBorder="1"/>
    <xf numFmtId="3" fontId="30" fillId="4" borderId="15" xfId="0" applyNumberFormat="1" applyFont="1" applyFill="1" applyBorder="1"/>
    <xf numFmtId="3" fontId="30" fillId="4" borderId="58" xfId="0" applyNumberFormat="1" applyFont="1" applyFill="1" applyBorder="1"/>
    <xf numFmtId="3" fontId="30" fillId="4" borderId="43" xfId="0" applyNumberFormat="1" applyFont="1" applyFill="1" applyBorder="1"/>
    <xf numFmtId="3" fontId="30" fillId="4" borderId="65" xfId="0" applyNumberFormat="1" applyFont="1" applyFill="1" applyBorder="1"/>
    <xf numFmtId="3" fontId="30" fillId="4" borderId="66" xfId="0" applyNumberFormat="1" applyFont="1" applyFill="1" applyBorder="1"/>
    <xf numFmtId="167" fontId="30" fillId="4" borderId="32" xfId="3" applyNumberFormat="1" applyFont="1" applyFill="1" applyBorder="1" applyAlignment="1">
      <alignment horizontal="right" vertical="center"/>
    </xf>
    <xf numFmtId="167" fontId="30" fillId="4" borderId="31" xfId="3" applyNumberFormat="1" applyFont="1" applyFill="1" applyBorder="1" applyAlignment="1">
      <alignment horizontal="right" vertical="center"/>
    </xf>
    <xf numFmtId="167" fontId="30" fillId="4" borderId="52" xfId="3" applyNumberFormat="1" applyFont="1" applyFill="1" applyBorder="1" applyAlignment="1">
      <alignment horizontal="right" vertical="center"/>
    </xf>
    <xf numFmtId="167" fontId="30" fillId="30" borderId="58" xfId="3" applyNumberFormat="1" applyFont="1" applyFill="1" applyBorder="1" applyAlignment="1">
      <alignment horizontal="right" vertical="center"/>
    </xf>
    <xf numFmtId="167" fontId="30" fillId="30" borderId="60" xfId="3" applyNumberFormat="1" applyFont="1" applyFill="1" applyBorder="1" applyAlignment="1">
      <alignment horizontal="right" vertical="center"/>
    </xf>
    <xf numFmtId="167" fontId="30" fillId="30" borderId="43" xfId="3" applyNumberFormat="1" applyFont="1" applyFill="1" applyBorder="1" applyAlignment="1">
      <alignment horizontal="right" vertical="center"/>
    </xf>
    <xf numFmtId="167" fontId="30" fillId="30" borderId="59" xfId="3" applyNumberFormat="1" applyFont="1" applyFill="1" applyBorder="1" applyAlignment="1">
      <alignment horizontal="right" vertical="center"/>
    </xf>
    <xf numFmtId="167" fontId="30" fillId="30" borderId="20" xfId="3" applyNumberFormat="1" applyFont="1" applyFill="1" applyBorder="1" applyAlignment="1">
      <alignment horizontal="right" vertical="center"/>
    </xf>
    <xf numFmtId="167" fontId="30" fillId="30" borderId="33" xfId="3" applyNumberFormat="1" applyFont="1" applyFill="1" applyBorder="1" applyAlignment="1">
      <alignment horizontal="right" vertical="center"/>
    </xf>
    <xf numFmtId="167" fontId="30" fillId="4" borderId="53" xfId="3" applyNumberFormat="1" applyFont="1" applyFill="1" applyBorder="1" applyAlignment="1">
      <alignment horizontal="right"/>
    </xf>
    <xf numFmtId="167" fontId="30" fillId="4" borderId="54" xfId="3" applyNumberFormat="1" applyFont="1" applyFill="1" applyBorder="1" applyAlignment="1">
      <alignment horizontal="right"/>
    </xf>
    <xf numFmtId="167" fontId="30" fillId="4" borderId="21" xfId="3" applyNumberFormat="1" applyFont="1" applyFill="1" applyBorder="1" applyAlignment="1">
      <alignment horizontal="right"/>
    </xf>
    <xf numFmtId="167" fontId="30" fillId="4" borderId="0" xfId="1" applyNumberFormat="1" applyFont="1" applyFill="1" applyBorder="1" applyAlignment="1">
      <alignment horizontal="right"/>
    </xf>
    <xf numFmtId="165" fontId="30" fillId="4" borderId="84" xfId="19" applyNumberFormat="1" applyFont="1" applyFill="1" applyBorder="1" applyAlignment="1">
      <alignment horizontal="right"/>
    </xf>
    <xf numFmtId="165" fontId="30" fillId="4" borderId="35" xfId="19" applyNumberFormat="1" applyFont="1" applyFill="1" applyBorder="1" applyAlignment="1">
      <alignment horizontal="right"/>
    </xf>
    <xf numFmtId="165" fontId="30" fillId="4" borderId="11" xfId="19" applyNumberFormat="1" applyFont="1" applyFill="1" applyBorder="1" applyAlignment="1">
      <alignment horizontal="right"/>
    </xf>
    <xf numFmtId="165" fontId="30" fillId="4" borderId="56" xfId="19" applyNumberFormat="1" applyFont="1" applyFill="1" applyBorder="1" applyAlignment="1">
      <alignment horizontal="right"/>
    </xf>
    <xf numFmtId="165" fontId="30" fillId="4" borderId="34" xfId="19" applyNumberFormat="1" applyFont="1" applyFill="1" applyBorder="1" applyAlignment="1">
      <alignment horizontal="right"/>
    </xf>
    <xf numFmtId="165" fontId="30" fillId="4" borderId="91" xfId="19" applyNumberFormat="1" applyFont="1" applyFill="1" applyBorder="1" applyAlignment="1">
      <alignment horizontal="right"/>
    </xf>
    <xf numFmtId="165" fontId="30" fillId="4" borderId="8" xfId="19" applyNumberFormat="1" applyFont="1" applyFill="1" applyBorder="1" applyAlignment="1">
      <alignment horizontal="right"/>
    </xf>
    <xf numFmtId="165" fontId="30" fillId="4" borderId="90" xfId="19" applyNumberFormat="1" applyFont="1" applyFill="1" applyBorder="1" applyAlignment="1">
      <alignment horizontal="right"/>
    </xf>
    <xf numFmtId="166" fontId="30" fillId="3" borderId="53" xfId="3" applyNumberFormat="1" applyFont="1" applyFill="1" applyBorder="1" applyAlignment="1">
      <alignment horizontal="center"/>
    </xf>
    <xf numFmtId="166" fontId="30" fillId="3" borderId="54" xfId="3" applyNumberFormat="1" applyFont="1" applyFill="1" applyBorder="1" applyAlignment="1">
      <alignment horizontal="center"/>
    </xf>
    <xf numFmtId="166" fontId="30" fillId="3" borderId="21" xfId="3" applyNumberFormat="1" applyFont="1" applyFill="1" applyBorder="1" applyAlignment="1">
      <alignment horizontal="center"/>
    </xf>
    <xf numFmtId="167" fontId="30" fillId="4" borderId="87" xfId="3" applyNumberFormat="1" applyFont="1" applyFill="1" applyBorder="1" applyAlignment="1">
      <alignment vertical="center"/>
    </xf>
    <xf numFmtId="167" fontId="30" fillId="4" borderId="95" xfId="3" applyNumberFormat="1" applyFont="1" applyFill="1" applyBorder="1" applyAlignment="1">
      <alignment horizontal="right" vertical="center"/>
    </xf>
    <xf numFmtId="167" fontId="30" fillId="4" borderId="98" xfId="3" applyNumberFormat="1" applyFont="1" applyFill="1" applyBorder="1" applyAlignment="1">
      <alignment horizontal="right" vertical="center"/>
    </xf>
    <xf numFmtId="167" fontId="30" fillId="4" borderId="98" xfId="3" applyNumberFormat="1" applyFont="1" applyFill="1" applyBorder="1" applyAlignment="1">
      <alignment vertical="center"/>
    </xf>
    <xf numFmtId="167" fontId="30" fillId="4" borderId="97" xfId="3" applyNumberFormat="1" applyFont="1" applyFill="1" applyBorder="1" applyAlignment="1">
      <alignment vertical="center"/>
    </xf>
    <xf numFmtId="167" fontId="30" fillId="4" borderId="26" xfId="3" applyNumberFormat="1" applyFont="1" applyFill="1" applyBorder="1" applyAlignment="1">
      <alignment vertical="center"/>
    </xf>
    <xf numFmtId="167" fontId="30" fillId="4" borderId="93" xfId="3" applyNumberFormat="1" applyFont="1" applyFill="1" applyBorder="1" applyAlignment="1">
      <alignment horizontal="right" vertical="center"/>
    </xf>
    <xf numFmtId="167" fontId="30" fillId="4" borderId="75" xfId="3" applyNumberFormat="1" applyFont="1" applyFill="1" applyBorder="1" applyAlignment="1">
      <alignment vertical="center"/>
    </xf>
    <xf numFmtId="167" fontId="30" fillId="4" borderId="94" xfId="3" applyNumberFormat="1" applyFont="1" applyFill="1" applyBorder="1" applyAlignment="1">
      <alignment horizontal="right" vertical="center"/>
    </xf>
    <xf numFmtId="167" fontId="30" fillId="4" borderId="12" xfId="3" applyNumberFormat="1" applyFont="1" applyFill="1" applyBorder="1" applyAlignment="1">
      <alignment horizontal="right" vertical="center"/>
    </xf>
    <xf numFmtId="167" fontId="30" fillId="4" borderId="75" xfId="3" applyNumberFormat="1" applyFont="1" applyFill="1" applyBorder="1" applyAlignment="1">
      <alignment horizontal="right" vertical="center"/>
    </xf>
    <xf numFmtId="167" fontId="30" fillId="4" borderId="76" xfId="3" applyNumberFormat="1" applyFont="1" applyFill="1" applyBorder="1" applyAlignment="1">
      <alignment horizontal="right" vertical="center"/>
    </xf>
    <xf numFmtId="167" fontId="30" fillId="27" borderId="3" xfId="3" applyNumberFormat="1" applyFont="1" applyFill="1" applyBorder="1" applyAlignment="1">
      <alignment horizontal="right" vertical="center"/>
    </xf>
    <xf numFmtId="167" fontId="30" fillId="27" borderId="21" xfId="3" applyNumberFormat="1" applyFont="1" applyFill="1" applyBorder="1" applyAlignment="1">
      <alignment horizontal="right" vertical="center"/>
    </xf>
    <xf numFmtId="167" fontId="30" fillId="27" borderId="92" xfId="3" applyNumberFormat="1" applyFont="1" applyFill="1" applyBorder="1" applyAlignment="1">
      <alignment horizontal="right" vertical="center"/>
    </xf>
    <xf numFmtId="167" fontId="30" fillId="4" borderId="41" xfId="0" applyNumberFormat="1" applyFont="1" applyFill="1" applyBorder="1"/>
    <xf numFmtId="167" fontId="30" fillId="4" borderId="42" xfId="0" applyNumberFormat="1" applyFont="1" applyFill="1" applyBorder="1"/>
    <xf numFmtId="167" fontId="30" fillId="4" borderId="8" xfId="0" applyNumberFormat="1" applyFont="1" applyFill="1" applyBorder="1"/>
    <xf numFmtId="167" fontId="30" fillId="4" borderId="62" xfId="0" applyNumberFormat="1" applyFont="1" applyFill="1" applyBorder="1"/>
    <xf numFmtId="167" fontId="30" fillId="4" borderId="7" xfId="0" applyNumberFormat="1" applyFont="1" applyFill="1" applyBorder="1"/>
    <xf numFmtId="167" fontId="30" fillId="4" borderId="22" xfId="0" applyNumberFormat="1" applyFont="1" applyFill="1" applyBorder="1"/>
    <xf numFmtId="167" fontId="30" fillId="4" borderId="50" xfId="0" applyNumberFormat="1" applyFont="1" applyFill="1" applyBorder="1"/>
    <xf numFmtId="167" fontId="30" fillId="4" borderId="89" xfId="0" applyNumberFormat="1" applyFont="1" applyFill="1" applyBorder="1"/>
    <xf numFmtId="167" fontId="30" fillId="4" borderId="39" xfId="0" applyNumberFormat="1" applyFont="1" applyFill="1" applyBorder="1"/>
    <xf numFmtId="167" fontId="30" fillId="4" borderId="15" xfId="0" applyNumberFormat="1" applyFont="1" applyFill="1" applyBorder="1"/>
    <xf numFmtId="167" fontId="30" fillId="4" borderId="58" xfId="0" applyNumberFormat="1" applyFont="1" applyFill="1" applyBorder="1"/>
    <xf numFmtId="167" fontId="30" fillId="4" borderId="43" xfId="0" applyNumberFormat="1" applyFont="1" applyFill="1" applyBorder="1"/>
    <xf numFmtId="167" fontId="30" fillId="4" borderId="65" xfId="0" applyNumberFormat="1" applyFont="1" applyFill="1" applyBorder="1"/>
    <xf numFmtId="167" fontId="30" fillId="4" borderId="66" xfId="0" applyNumberFormat="1" applyFont="1" applyFill="1" applyBorder="1"/>
    <xf numFmtId="170" fontId="30" fillId="4" borderId="51" xfId="3" applyNumberFormat="1" applyFont="1" applyFill="1" applyBorder="1" applyAlignment="1">
      <alignment horizontal="right"/>
    </xf>
    <xf numFmtId="170" fontId="30" fillId="4" borderId="51" xfId="3" applyNumberFormat="1" applyFont="1" applyFill="1" applyBorder="1"/>
    <xf numFmtId="170" fontId="30" fillId="4" borderId="10" xfId="3" applyNumberFormat="1" applyFont="1" applyFill="1" applyBorder="1" applyAlignment="1">
      <alignment horizontal="right"/>
    </xf>
    <xf numFmtId="170" fontId="30" fillId="4" borderId="10" xfId="3" applyNumberFormat="1" applyFont="1" applyFill="1" applyBorder="1"/>
    <xf numFmtId="170" fontId="32" fillId="4" borderId="51" xfId="3" applyNumberFormat="1" applyFont="1" applyFill="1" applyBorder="1" applyAlignment="1">
      <alignment horizontal="right"/>
    </xf>
    <xf numFmtId="170" fontId="32" fillId="4" borderId="51" xfId="3" applyNumberFormat="1" applyFont="1" applyFill="1" applyBorder="1"/>
    <xf numFmtId="3" fontId="30" fillId="4" borderId="51" xfId="3" applyNumberFormat="1" applyFont="1" applyFill="1" applyBorder="1" applyAlignment="1">
      <alignment horizontal="right"/>
    </xf>
    <xf numFmtId="3" fontId="30" fillId="4" borderId="51" xfId="3" applyNumberFormat="1" applyFont="1" applyFill="1" applyBorder="1"/>
    <xf numFmtId="3" fontId="30" fillId="4" borderId="10" xfId="3" applyNumberFormat="1" applyFont="1" applyFill="1" applyBorder="1" applyAlignment="1">
      <alignment horizontal="right"/>
    </xf>
    <xf numFmtId="3" fontId="30" fillId="4" borderId="10" xfId="3" applyNumberFormat="1" applyFont="1" applyFill="1" applyBorder="1"/>
    <xf numFmtId="3" fontId="32" fillId="4" borderId="51" xfId="3" applyNumberFormat="1" applyFont="1" applyFill="1" applyBorder="1" applyAlignment="1">
      <alignment horizontal="right"/>
    </xf>
    <xf numFmtId="3" fontId="32" fillId="4" borderId="51" xfId="3" applyNumberFormat="1" applyFont="1" applyFill="1" applyBorder="1"/>
    <xf numFmtId="167" fontId="30" fillId="4" borderId="51" xfId="3" applyNumberFormat="1" applyFont="1" applyFill="1" applyBorder="1" applyAlignment="1">
      <alignment horizontal="right"/>
    </xf>
    <xf numFmtId="167" fontId="30" fillId="4" borderId="51" xfId="3" applyNumberFormat="1" applyFont="1" applyFill="1" applyBorder="1"/>
    <xf numFmtId="167" fontId="30" fillId="4" borderId="10" xfId="3" applyNumberFormat="1" applyFont="1" applyFill="1" applyBorder="1" applyAlignment="1">
      <alignment horizontal="right"/>
    </xf>
    <xf numFmtId="167" fontId="30" fillId="4" borderId="10" xfId="3" applyNumberFormat="1" applyFont="1" applyFill="1" applyBorder="1"/>
    <xf numFmtId="167" fontId="32" fillId="4" borderId="51" xfId="3" applyNumberFormat="1" applyFont="1" applyFill="1" applyBorder="1" applyAlignment="1">
      <alignment horizontal="right"/>
    </xf>
    <xf numFmtId="167" fontId="32" fillId="4" borderId="51" xfId="3" applyNumberFormat="1" applyFont="1" applyFill="1" applyBorder="1"/>
    <xf numFmtId="3" fontId="30" fillId="4" borderId="53" xfId="3" applyNumberFormat="1" applyFont="1" applyFill="1" applyBorder="1" applyAlignment="1">
      <alignment horizontal="right" vertical="center"/>
    </xf>
    <xf numFmtId="3" fontId="30" fillId="4" borderId="26" xfId="3" applyNumberFormat="1" applyFont="1" applyFill="1" applyBorder="1" applyAlignment="1">
      <alignment horizontal="right" vertical="center"/>
    </xf>
    <xf numFmtId="3" fontId="32" fillId="4" borderId="53" xfId="3" applyNumberFormat="1" applyFont="1" applyFill="1" applyBorder="1" applyAlignment="1">
      <alignment horizontal="right" vertical="center"/>
    </xf>
    <xf numFmtId="3" fontId="32" fillId="4" borderId="26" xfId="3" applyNumberFormat="1" applyFont="1" applyFill="1" applyBorder="1" applyAlignment="1">
      <alignment horizontal="right" vertical="center"/>
    </xf>
    <xf numFmtId="0" fontId="30" fillId="4" borderId="0" xfId="3" applyFont="1" applyFill="1" applyBorder="1" applyAlignment="1">
      <alignment horizontal="center"/>
    </xf>
    <xf numFmtId="0" fontId="30" fillId="4" borderId="0" xfId="3" applyFont="1" applyFill="1" applyBorder="1" applyAlignment="1">
      <alignment horizontal="left"/>
    </xf>
    <xf numFmtId="0" fontId="30" fillId="4" borderId="0" xfId="3" applyFont="1" applyFill="1" applyBorder="1" applyAlignment="1">
      <alignment horizontal="right"/>
    </xf>
    <xf numFmtId="0" fontId="30" fillId="4" borderId="21" xfId="3" applyFont="1" applyFill="1" applyBorder="1" applyAlignment="1">
      <alignment horizontal="center"/>
    </xf>
    <xf numFmtId="0" fontId="30" fillId="4" borderId="11" xfId="3" applyFont="1" applyFill="1" applyBorder="1" applyAlignment="1">
      <alignment horizontal="center" wrapText="1"/>
    </xf>
    <xf numFmtId="0" fontId="30" fillId="4" borderId="60" xfId="3" applyFont="1" applyFill="1" applyBorder="1" applyAlignment="1">
      <alignment horizontal="center" wrapText="1"/>
    </xf>
    <xf numFmtId="0" fontId="30" fillId="4" borderId="58" xfId="3" applyFont="1" applyFill="1" applyBorder="1" applyAlignment="1">
      <alignment horizontal="center" wrapText="1"/>
    </xf>
    <xf numFmtId="167" fontId="30" fillId="4" borderId="0" xfId="3" applyNumberFormat="1" applyFont="1" applyFill="1" applyBorder="1" applyAlignment="1">
      <alignment horizontal="center" wrapText="1"/>
    </xf>
    <xf numFmtId="0" fontId="30" fillId="3" borderId="0" xfId="3" applyFont="1" applyFill="1" applyBorder="1" applyAlignment="1">
      <alignment horizontal="left"/>
    </xf>
    <xf numFmtId="0" fontId="69" fillId="3" borderId="0" xfId="3" applyFont="1" applyFill="1" applyAlignment="1">
      <alignment horizontal="right"/>
    </xf>
    <xf numFmtId="3" fontId="30" fillId="30" borderId="58" xfId="3" applyNumberFormat="1" applyFont="1" applyFill="1" applyBorder="1" applyAlignment="1">
      <alignment horizontal="right" vertical="center"/>
    </xf>
    <xf numFmtId="3" fontId="30" fillId="30" borderId="60" xfId="3" applyNumberFormat="1" applyFont="1" applyFill="1" applyBorder="1" applyAlignment="1">
      <alignment horizontal="right" vertical="center"/>
    </xf>
    <xf numFmtId="3" fontId="30" fillId="30" borderId="74" xfId="3" applyNumberFormat="1" applyFont="1" applyFill="1" applyBorder="1" applyAlignment="1">
      <alignment horizontal="right" vertical="center"/>
    </xf>
    <xf numFmtId="0" fontId="30" fillId="4" borderId="89" xfId="3" applyFont="1" applyFill="1" applyBorder="1" applyAlignment="1">
      <alignment horizontal="center"/>
    </xf>
    <xf numFmtId="0" fontId="30" fillId="4" borderId="62" xfId="3" applyFont="1" applyFill="1" applyBorder="1" applyAlignment="1">
      <alignment horizontal="center"/>
    </xf>
    <xf numFmtId="0" fontId="30" fillId="4" borderId="15" xfId="3" applyFont="1" applyFill="1" applyBorder="1" applyAlignment="1">
      <alignment horizontal="center"/>
    </xf>
    <xf numFmtId="0" fontId="30" fillId="4" borderId="42" xfId="3" applyFont="1" applyFill="1" applyBorder="1" applyAlignment="1">
      <alignment horizontal="center"/>
    </xf>
    <xf numFmtId="167" fontId="30" fillId="4" borderId="97" xfId="15" applyNumberFormat="1" applyFont="1" applyFill="1" applyBorder="1"/>
    <xf numFmtId="167" fontId="30" fillId="4" borderId="88" xfId="15" applyNumberFormat="1" applyFont="1" applyFill="1" applyBorder="1"/>
    <xf numFmtId="167" fontId="30" fillId="4" borderId="89" xfId="15" applyNumberFormat="1" applyFont="1" applyFill="1" applyBorder="1"/>
    <xf numFmtId="167" fontId="30" fillId="4" borderId="11" xfId="15" applyNumberFormat="1" applyFont="1" applyFill="1" applyBorder="1"/>
    <xf numFmtId="167" fontId="30" fillId="4" borderId="0" xfId="15" applyNumberFormat="1" applyFont="1" applyFill="1" applyBorder="1"/>
    <xf numFmtId="167" fontId="30" fillId="4" borderId="62" xfId="15" applyNumberFormat="1" applyFont="1" applyFill="1" applyBorder="1"/>
    <xf numFmtId="167" fontId="30" fillId="3" borderId="11" xfId="15" applyNumberFormat="1" applyFont="1" applyFill="1" applyBorder="1" applyAlignment="1">
      <alignment horizontal="right" vertical="center"/>
    </xf>
    <xf numFmtId="167" fontId="30" fillId="3" borderId="62" xfId="15" applyNumberFormat="1" applyFont="1" applyFill="1" applyBorder="1" applyAlignment="1">
      <alignment horizontal="right" vertical="center"/>
    </xf>
    <xf numFmtId="167" fontId="30" fillId="3" borderId="10" xfId="15" applyNumberFormat="1" applyFont="1" applyFill="1" applyBorder="1" applyAlignment="1">
      <alignment horizontal="right" vertical="center"/>
    </xf>
    <xf numFmtId="167" fontId="30" fillId="3" borderId="0" xfId="15" applyNumberFormat="1" applyFont="1" applyFill="1" applyBorder="1" applyAlignment="1">
      <alignment horizontal="right" vertical="center"/>
    </xf>
    <xf numFmtId="167" fontId="30" fillId="3" borderId="8" xfId="15" applyNumberFormat="1" applyFont="1" applyFill="1" applyBorder="1" applyAlignment="1">
      <alignment horizontal="right" vertical="center"/>
    </xf>
    <xf numFmtId="167" fontId="30" fillId="3" borderId="62" xfId="15" applyNumberFormat="1" applyFont="1" applyFill="1" applyBorder="1"/>
    <xf numFmtId="167" fontId="30" fillId="3" borderId="10" xfId="15" applyNumberFormat="1" applyFont="1" applyFill="1" applyBorder="1"/>
    <xf numFmtId="167" fontId="30" fillId="3" borderId="21" xfId="15" applyNumberFormat="1" applyFont="1" applyFill="1" applyBorder="1" applyAlignment="1">
      <alignment horizontal="right" vertical="center"/>
    </xf>
    <xf numFmtId="167" fontId="30" fillId="3" borderId="22" xfId="15" applyNumberFormat="1" applyFont="1" applyFill="1" applyBorder="1" applyAlignment="1">
      <alignment horizontal="right" vertical="center"/>
    </xf>
    <xf numFmtId="167" fontId="30" fillId="3" borderId="3" xfId="15" applyNumberFormat="1" applyFont="1" applyFill="1" applyBorder="1" applyAlignment="1">
      <alignment horizontal="right" vertical="center"/>
    </xf>
    <xf numFmtId="167" fontId="30" fillId="3" borderId="24" xfId="15" applyNumberFormat="1" applyFont="1" applyFill="1" applyBorder="1" applyAlignment="1">
      <alignment horizontal="right" vertical="center"/>
    </xf>
    <xf numFmtId="167" fontId="30" fillId="3" borderId="7" xfId="15" applyNumberFormat="1" applyFont="1" applyFill="1" applyBorder="1" applyAlignment="1">
      <alignment horizontal="right" vertical="center"/>
    </xf>
    <xf numFmtId="167" fontId="30" fillId="3" borderId="22" xfId="15" applyNumberFormat="1" applyFont="1" applyFill="1" applyBorder="1"/>
    <xf numFmtId="167" fontId="30" fillId="3" borderId="3" xfId="15" applyNumberFormat="1" applyFont="1" applyFill="1" applyBorder="1"/>
    <xf numFmtId="167" fontId="30" fillId="3" borderId="53" xfId="15" applyNumberFormat="1" applyFont="1" applyFill="1" applyBorder="1" applyAlignment="1">
      <alignment horizontal="right" vertical="center"/>
    </xf>
    <xf numFmtId="167" fontId="30" fillId="3" borderId="89" xfId="15" applyNumberFormat="1" applyFont="1" applyFill="1" applyBorder="1" applyAlignment="1">
      <alignment horizontal="right" vertical="center"/>
    </xf>
    <xf numFmtId="167" fontId="30" fillId="3" borderId="88" xfId="15" applyNumberFormat="1" applyFont="1" applyFill="1" applyBorder="1" applyAlignment="1">
      <alignment horizontal="right" vertical="center"/>
    </xf>
    <xf numFmtId="167" fontId="30" fillId="3" borderId="49" xfId="15" applyNumberFormat="1" applyFont="1" applyFill="1" applyBorder="1" applyAlignment="1">
      <alignment horizontal="right" vertical="center"/>
    </xf>
    <xf numFmtId="167" fontId="30" fillId="4" borderId="21" xfId="15" applyNumberFormat="1" applyFont="1" applyFill="1" applyBorder="1" applyAlignment="1">
      <alignment horizontal="right" vertical="center"/>
    </xf>
    <xf numFmtId="167" fontId="30" fillId="4" borderId="22" xfId="15" applyNumberFormat="1" applyFont="1" applyFill="1" applyBorder="1" applyAlignment="1">
      <alignment horizontal="right" vertical="center"/>
    </xf>
    <xf numFmtId="167" fontId="30" fillId="4" borderId="24" xfId="15" applyNumberFormat="1" applyFont="1" applyFill="1" applyBorder="1" applyAlignment="1">
      <alignment horizontal="right" vertical="center"/>
    </xf>
    <xf numFmtId="167" fontId="30" fillId="4" borderId="31" xfId="15" applyNumberFormat="1" applyFont="1" applyFill="1" applyBorder="1" applyAlignment="1">
      <alignment horizontal="right" vertical="center"/>
    </xf>
    <xf numFmtId="0" fontId="30" fillId="4" borderId="62" xfId="3" applyFont="1" applyFill="1" applyBorder="1" applyAlignment="1">
      <alignment horizontal="right" vertical="center"/>
    </xf>
    <xf numFmtId="3" fontId="30" fillId="4" borderId="11" xfId="3" applyNumberFormat="1" applyFont="1" applyFill="1" applyBorder="1" applyAlignment="1">
      <alignment vertical="center"/>
    </xf>
    <xf numFmtId="0" fontId="30" fillId="3" borderId="11" xfId="3" applyFont="1" applyFill="1" applyBorder="1" applyAlignment="1">
      <alignment wrapText="1"/>
    </xf>
    <xf numFmtId="167" fontId="30" fillId="4" borderId="24" xfId="3" applyNumberFormat="1" applyFont="1" applyFill="1" applyBorder="1"/>
    <xf numFmtId="167" fontId="36" fillId="4" borderId="0" xfId="3" applyNumberFormat="1" applyFont="1" applyFill="1" applyBorder="1" applyAlignment="1">
      <alignment wrapText="1"/>
    </xf>
    <xf numFmtId="0" fontId="77" fillId="3" borderId="0" xfId="3" applyFont="1" applyFill="1"/>
    <xf numFmtId="167" fontId="77" fillId="4" borderId="0" xfId="3" applyNumberFormat="1" applyFont="1" applyFill="1" applyBorder="1" applyAlignment="1">
      <alignment horizontal="left" wrapText="1"/>
    </xf>
    <xf numFmtId="0" fontId="77" fillId="3" borderId="0" xfId="3" applyFont="1" applyFill="1" applyBorder="1" applyAlignment="1">
      <alignment horizontal="center" wrapText="1"/>
    </xf>
    <xf numFmtId="3" fontId="77" fillId="4" borderId="0" xfId="3" applyNumberFormat="1" applyFont="1" applyFill="1" applyBorder="1" applyAlignment="1">
      <alignment vertical="center" wrapText="1"/>
    </xf>
    <xf numFmtId="0" fontId="30" fillId="3" borderId="0" xfId="3" applyFont="1" applyFill="1" applyBorder="1" applyAlignment="1"/>
    <xf numFmtId="0" fontId="30" fillId="3" borderId="0" xfId="3" applyFont="1" applyFill="1" applyAlignment="1">
      <alignment wrapText="1"/>
    </xf>
    <xf numFmtId="0" fontId="106" fillId="4" borderId="0" xfId="3" applyFont="1" applyFill="1" applyAlignment="1">
      <alignment vertical="center" wrapText="1"/>
    </xf>
    <xf numFmtId="0" fontId="108" fillId="4" borderId="0" xfId="3" applyFont="1" applyFill="1" applyAlignment="1">
      <alignment vertical="center" wrapText="1"/>
    </xf>
    <xf numFmtId="0" fontId="30" fillId="3" borderId="0" xfId="3" applyFont="1" applyFill="1" applyBorder="1" applyAlignment="1">
      <alignment vertical="center"/>
    </xf>
    <xf numFmtId="0" fontId="47" fillId="3" borderId="0" xfId="3" applyFont="1" applyFill="1" applyAlignment="1">
      <alignment wrapText="1"/>
    </xf>
    <xf numFmtId="3" fontId="30" fillId="4" borderId="0" xfId="3" applyNumberFormat="1" applyFont="1" applyFill="1" applyBorder="1" applyAlignment="1">
      <alignment horizontal="center" vertical="center" wrapText="1"/>
    </xf>
    <xf numFmtId="0" fontId="34" fillId="4" borderId="89" xfId="3" applyFont="1" applyFill="1" applyBorder="1"/>
    <xf numFmtId="0" fontId="61" fillId="3" borderId="0" xfId="57" applyFont="1" applyFill="1" applyBorder="1" applyAlignment="1">
      <alignment horizontal="right"/>
    </xf>
    <xf numFmtId="0" fontId="48" fillId="4" borderId="22" xfId="57" applyFont="1" applyFill="1" applyBorder="1" applyAlignment="1">
      <alignment horizontal="center" vertical="center"/>
    </xf>
    <xf numFmtId="1" fontId="30" fillId="4" borderId="0" xfId="57" applyNumberFormat="1" applyFont="1" applyFill="1" applyBorder="1" applyAlignment="1">
      <alignment vertical="center"/>
    </xf>
    <xf numFmtId="1" fontId="30" fillId="36" borderId="0" xfId="88" applyNumberFormat="1" applyFont="1" applyFill="1" applyBorder="1"/>
    <xf numFmtId="0" fontId="30" fillId="4" borderId="89" xfId="57" applyFont="1" applyFill="1" applyBorder="1" applyAlignment="1">
      <alignment horizontal="right" vertical="center"/>
    </xf>
    <xf numFmtId="3" fontId="30" fillId="4" borderId="97" xfId="57" applyNumberFormat="1" applyFont="1" applyFill="1" applyBorder="1" applyAlignment="1">
      <alignment horizontal="right" vertical="center"/>
    </xf>
    <xf numFmtId="0" fontId="37" fillId="4" borderId="89" xfId="57" applyFont="1" applyFill="1" applyBorder="1" applyAlignment="1">
      <alignment horizontal="right" vertical="center"/>
    </xf>
    <xf numFmtId="3" fontId="37" fillId="4" borderId="97" xfId="57" applyNumberFormat="1" applyFont="1" applyFill="1" applyBorder="1" applyAlignment="1">
      <alignment horizontal="right" vertical="center"/>
    </xf>
    <xf numFmtId="0" fontId="37" fillId="4" borderId="62" xfId="57" applyFont="1" applyFill="1" applyBorder="1" applyAlignment="1">
      <alignment horizontal="right" vertical="center"/>
    </xf>
    <xf numFmtId="167" fontId="37" fillId="4" borderId="11" xfId="57" applyNumberFormat="1" applyFont="1" applyFill="1" applyBorder="1" applyAlignment="1">
      <alignment horizontal="right" vertical="center"/>
    </xf>
    <xf numFmtId="0" fontId="37" fillId="4" borderId="22" xfId="57" applyFont="1" applyFill="1" applyBorder="1" applyAlignment="1">
      <alignment horizontal="right" vertical="center"/>
    </xf>
    <xf numFmtId="14" fontId="37" fillId="4" borderId="21" xfId="57" applyNumberFormat="1" applyFont="1" applyFill="1" applyBorder="1" applyAlignment="1">
      <alignment horizontal="right" vertical="center"/>
    </xf>
    <xf numFmtId="14" fontId="37" fillId="4" borderId="3" xfId="57" applyNumberFormat="1" applyFont="1" applyFill="1" applyBorder="1" applyAlignment="1">
      <alignment horizontal="right" vertical="center"/>
    </xf>
    <xf numFmtId="3" fontId="37" fillId="4" borderId="11" xfId="57" applyNumberFormat="1" applyFont="1" applyFill="1" applyBorder="1" applyAlignment="1">
      <alignment horizontal="right" vertical="center"/>
    </xf>
    <xf numFmtId="3" fontId="37" fillId="4" borderId="10" xfId="57" applyNumberFormat="1" applyFont="1" applyFill="1" applyBorder="1" applyAlignment="1">
      <alignment horizontal="right" vertical="center"/>
    </xf>
    <xf numFmtId="0" fontId="37" fillId="4" borderId="21" xfId="57" applyNumberFormat="1" applyFont="1" applyFill="1" applyBorder="1" applyAlignment="1">
      <alignment horizontal="right" vertical="center"/>
    </xf>
    <xf numFmtId="0" fontId="37" fillId="4" borderId="3" xfId="57" applyNumberFormat="1" applyFont="1" applyFill="1" applyBorder="1" applyAlignment="1">
      <alignment horizontal="right" vertical="center"/>
    </xf>
    <xf numFmtId="167" fontId="37" fillId="4" borderId="10" xfId="57" applyNumberFormat="1" applyFont="1" applyFill="1" applyBorder="1" applyAlignment="1">
      <alignment horizontal="right" vertical="center"/>
    </xf>
    <xf numFmtId="3" fontId="30" fillId="4" borderId="88" xfId="57" applyNumberFormat="1" applyFont="1" applyFill="1" applyBorder="1" applyAlignment="1">
      <alignment horizontal="right" vertical="center"/>
    </xf>
    <xf numFmtId="49" fontId="30" fillId="4" borderId="24" xfId="57" applyNumberFormat="1" applyFont="1" applyFill="1" applyBorder="1" applyAlignment="1">
      <alignment horizontal="center" vertical="center"/>
    </xf>
    <xf numFmtId="49" fontId="30" fillId="4" borderId="22" xfId="57" applyNumberFormat="1" applyFont="1" applyFill="1" applyBorder="1" applyAlignment="1">
      <alignment horizontal="center" vertical="center"/>
    </xf>
    <xf numFmtId="0" fontId="30" fillId="3" borderId="11" xfId="3" applyFont="1" applyFill="1" applyBorder="1" applyAlignment="1"/>
    <xf numFmtId="0" fontId="30" fillId="3" borderId="62" xfId="3" applyFont="1" applyFill="1" applyBorder="1" applyAlignment="1"/>
    <xf numFmtId="0" fontId="30" fillId="3" borderId="97" xfId="3" applyFont="1" applyFill="1" applyBorder="1" applyAlignment="1">
      <alignment horizontal="right"/>
    </xf>
    <xf numFmtId="2" fontId="30" fillId="4" borderId="0" xfId="57" applyNumberFormat="1" applyFont="1" applyFill="1"/>
    <xf numFmtId="0" fontId="30" fillId="3" borderId="10" xfId="3" applyFont="1" applyFill="1" applyBorder="1" applyAlignment="1">
      <alignment horizontal="right"/>
    </xf>
    <xf numFmtId="0" fontId="30" fillId="4" borderId="88" xfId="57" applyFont="1" applyFill="1" applyBorder="1"/>
    <xf numFmtId="0" fontId="30" fillId="4" borderId="0" xfId="88" applyFont="1" applyFill="1"/>
    <xf numFmtId="0" fontId="114" fillId="4" borderId="0" xfId="57" applyFont="1" applyFill="1" applyAlignment="1">
      <alignment horizontal="center"/>
    </xf>
    <xf numFmtId="0" fontId="30" fillId="4" borderId="0" xfId="88" applyFont="1" applyFill="1" applyBorder="1" applyAlignment="1"/>
    <xf numFmtId="0" fontId="30" fillId="4" borderId="10" xfId="3" applyFont="1" applyFill="1" applyBorder="1" applyAlignment="1"/>
    <xf numFmtId="0" fontId="30" fillId="4" borderId="11" xfId="88" applyFont="1" applyFill="1" applyBorder="1"/>
    <xf numFmtId="3" fontId="30" fillId="4" borderId="98" xfId="3" applyNumberFormat="1" applyFont="1" applyFill="1" applyBorder="1" applyAlignment="1">
      <alignment horizontal="right"/>
    </xf>
    <xf numFmtId="3" fontId="37" fillId="4" borderId="98" xfId="3" applyNumberFormat="1" applyFont="1" applyFill="1" applyBorder="1" applyAlignment="1">
      <alignment horizontal="right"/>
    </xf>
    <xf numFmtId="3" fontId="37" fillId="4" borderId="97" xfId="3" applyNumberFormat="1" applyFont="1" applyFill="1" applyBorder="1" applyAlignment="1">
      <alignment horizontal="right"/>
    </xf>
    <xf numFmtId="2" fontId="30" fillId="4" borderId="11" xfId="88" applyNumberFormat="1" applyFont="1" applyFill="1" applyBorder="1"/>
    <xf numFmtId="2" fontId="30" fillId="4" borderId="0" xfId="88" applyNumberFormat="1" applyFont="1" applyFill="1"/>
    <xf numFmtId="10" fontId="30" fillId="4" borderId="0" xfId="89" applyNumberFormat="1" applyFont="1" applyFill="1" applyBorder="1" applyAlignment="1">
      <alignment horizontal="center"/>
    </xf>
    <xf numFmtId="3" fontId="30" fillId="4" borderId="0" xfId="88" applyNumberFormat="1" applyFont="1" applyFill="1"/>
    <xf numFmtId="0" fontId="30" fillId="4" borderId="10" xfId="3" applyFont="1" applyFill="1" applyBorder="1" applyAlignment="1">
      <alignment horizontal="right"/>
    </xf>
    <xf numFmtId="3" fontId="37" fillId="4" borderId="10" xfId="3" applyNumberFormat="1" applyFont="1" applyFill="1" applyBorder="1" applyAlignment="1">
      <alignment horizontal="right"/>
    </xf>
    <xf numFmtId="3" fontId="37" fillId="4" borderId="11" xfId="3" applyNumberFormat="1" applyFont="1" applyFill="1" applyBorder="1" applyAlignment="1">
      <alignment horizontal="right"/>
    </xf>
    <xf numFmtId="0" fontId="30" fillId="4" borderId="3" xfId="3" applyFont="1" applyFill="1" applyBorder="1" applyAlignment="1">
      <alignment horizontal="right"/>
    </xf>
    <xf numFmtId="3" fontId="37" fillId="4" borderId="3" xfId="3" applyNumberFormat="1" applyFont="1" applyFill="1" applyBorder="1" applyAlignment="1">
      <alignment horizontal="right"/>
    </xf>
    <xf numFmtId="3" fontId="37" fillId="4" borderId="21" xfId="3" applyNumberFormat="1" applyFont="1" applyFill="1" applyBorder="1" applyAlignment="1">
      <alignment horizontal="right"/>
    </xf>
    <xf numFmtId="0" fontId="42" fillId="4" borderId="0" xfId="88" applyFont="1" applyFill="1" applyBorder="1" applyAlignment="1">
      <alignment horizontal="center" vertical="center"/>
    </xf>
    <xf numFmtId="0" fontId="30" fillId="4" borderId="0" xfId="88" applyFont="1" applyFill="1" applyBorder="1" applyAlignment="1">
      <alignment horizontal="center"/>
    </xf>
    <xf numFmtId="0" fontId="30" fillId="4" borderId="0" xfId="88" applyFont="1" applyFill="1" applyBorder="1" applyAlignment="1">
      <alignment vertical="center"/>
    </xf>
    <xf numFmtId="16" fontId="30" fillId="4" borderId="0" xfId="88" applyNumberFormat="1" applyFont="1" applyFill="1"/>
    <xf numFmtId="167" fontId="30" fillId="4" borderId="0" xfId="88" applyNumberFormat="1" applyFont="1" applyFill="1"/>
    <xf numFmtId="0" fontId="30" fillId="4" borderId="0" xfId="88" applyFont="1" applyFill="1" applyBorder="1"/>
    <xf numFmtId="0" fontId="42" fillId="4" borderId="0" xfId="88" applyFont="1" applyFill="1" applyBorder="1" applyAlignment="1">
      <alignment vertical="center"/>
    </xf>
    <xf numFmtId="9" fontId="30" fillId="4" borderId="0" xfId="3" applyNumberFormat="1" applyFont="1" applyFill="1" applyBorder="1" applyAlignment="1">
      <alignment horizontal="center"/>
    </xf>
    <xf numFmtId="164" fontId="30" fillId="4" borderId="0" xfId="89" applyNumberFormat="1" applyFont="1" applyFill="1"/>
    <xf numFmtId="0" fontId="30" fillId="4" borderId="0" xfId="88" applyFont="1" applyFill="1" applyBorder="1" applyAlignment="1">
      <alignment wrapText="1"/>
    </xf>
    <xf numFmtId="0" fontId="30" fillId="4" borderId="0" xfId="88" applyFont="1" applyFill="1" applyBorder="1" applyAlignment="1">
      <alignment vertical="center" wrapText="1"/>
    </xf>
    <xf numFmtId="167" fontId="30" fillId="4" borderId="0" xfId="89" applyNumberFormat="1" applyFont="1" applyFill="1" applyBorder="1" applyAlignment="1">
      <alignment horizontal="right"/>
    </xf>
    <xf numFmtId="167" fontId="30" fillId="4" borderId="0" xfId="88" applyNumberFormat="1" applyFont="1" applyFill="1" applyBorder="1"/>
    <xf numFmtId="0" fontId="30" fillId="4" borderId="0" xfId="88" applyFont="1" applyFill="1" applyBorder="1" applyAlignment="1">
      <alignment horizontal="right"/>
    </xf>
    <xf numFmtId="0" fontId="51" fillId="4" borderId="0" xfId="88" applyFont="1" applyFill="1" applyBorder="1" applyAlignment="1">
      <alignment horizontal="right"/>
    </xf>
    <xf numFmtId="14" fontId="51" fillId="4" borderId="0" xfId="88" applyNumberFormat="1" applyFont="1" applyFill="1" applyBorder="1" applyAlignment="1">
      <alignment horizontal="left"/>
    </xf>
    <xf numFmtId="0" fontId="30" fillId="4" borderId="0" xfId="88" applyFont="1" applyFill="1" applyAlignment="1">
      <alignment horizontal="right"/>
    </xf>
    <xf numFmtId="49" fontId="30" fillId="4" borderId="0" xfId="57" applyNumberFormat="1" applyFont="1" applyFill="1" applyBorder="1" applyAlignment="1">
      <alignment horizontal="right"/>
    </xf>
    <xf numFmtId="10" fontId="30" fillId="3" borderId="88" xfId="1" applyNumberFormat="1" applyFont="1" applyFill="1" applyBorder="1" applyAlignment="1">
      <alignment horizontal="center"/>
    </xf>
    <xf numFmtId="10" fontId="30" fillId="3" borderId="10" xfId="1" applyNumberFormat="1" applyFont="1" applyFill="1" applyBorder="1" applyAlignment="1">
      <alignment horizontal="center"/>
    </xf>
    <xf numFmtId="10" fontId="30" fillId="3" borderId="0" xfId="1" applyNumberFormat="1" applyFont="1" applyFill="1" applyBorder="1" applyAlignment="1">
      <alignment horizontal="center"/>
    </xf>
    <xf numFmtId="167" fontId="30" fillId="4" borderId="97" xfId="3" applyNumberFormat="1" applyFont="1" applyFill="1" applyBorder="1" applyAlignment="1">
      <alignment horizontal="right"/>
    </xf>
    <xf numFmtId="167" fontId="50" fillId="4" borderId="79" xfId="3" applyNumberFormat="1" applyFont="1" applyFill="1" applyBorder="1" applyAlignment="1">
      <alignment horizontal="right"/>
    </xf>
    <xf numFmtId="10" fontId="30" fillId="4" borderId="88" xfId="1" applyNumberFormat="1" applyFont="1" applyFill="1" applyBorder="1" applyAlignment="1">
      <alignment horizontal="center"/>
    </xf>
    <xf numFmtId="167" fontId="50" fillId="4" borderId="80" xfId="3" applyNumberFormat="1" applyFont="1" applyFill="1" applyBorder="1" applyAlignment="1">
      <alignment horizontal="right"/>
    </xf>
    <xf numFmtId="10" fontId="30" fillId="4" borderId="10" xfId="1" applyNumberFormat="1" applyFont="1" applyFill="1" applyBorder="1" applyAlignment="1">
      <alignment horizontal="center"/>
    </xf>
    <xf numFmtId="10" fontId="30" fillId="4" borderId="0" xfId="1" applyNumberFormat="1" applyFont="1" applyFill="1" applyBorder="1" applyAlignment="1">
      <alignment horizontal="center"/>
    </xf>
    <xf numFmtId="0" fontId="50" fillId="4" borderId="78" xfId="3" applyFont="1" applyFill="1" applyBorder="1" applyAlignment="1">
      <alignment horizontal="center"/>
    </xf>
    <xf numFmtId="0" fontId="30" fillId="4" borderId="0" xfId="3" applyNumberFormat="1" applyFont="1" applyFill="1" applyBorder="1" applyAlignment="1">
      <alignment horizontal="right" vertical="center"/>
    </xf>
    <xf numFmtId="1" fontId="37" fillId="4" borderId="21" xfId="57" applyNumberFormat="1" applyFont="1" applyFill="1" applyBorder="1" applyAlignment="1">
      <alignment horizontal="right" vertical="center"/>
    </xf>
    <xf numFmtId="167" fontId="30" fillId="30" borderId="60" xfId="3" applyNumberFormat="1" applyFont="1" applyFill="1" applyBorder="1" applyAlignment="1">
      <alignment vertical="center"/>
    </xf>
    <xf numFmtId="167" fontId="30" fillId="30" borderId="43" xfId="3" applyNumberFormat="1" applyFont="1" applyFill="1" applyBorder="1" applyAlignment="1">
      <alignment vertical="center"/>
    </xf>
    <xf numFmtId="167" fontId="30" fillId="30" borderId="2" xfId="3" applyNumberFormat="1" applyFont="1" applyFill="1" applyBorder="1" applyAlignment="1">
      <alignment horizontal="right" vertical="center"/>
    </xf>
    <xf numFmtId="49" fontId="30" fillId="4" borderId="96" xfId="3" applyNumberFormat="1" applyFont="1" applyFill="1" applyBorder="1" applyAlignment="1">
      <alignment horizontal="right" vertical="center"/>
    </xf>
    <xf numFmtId="167" fontId="30" fillId="4" borderId="96" xfId="3" applyNumberFormat="1" applyFont="1" applyFill="1" applyBorder="1" applyAlignment="1">
      <alignment vertical="center"/>
    </xf>
    <xf numFmtId="164" fontId="30" fillId="4" borderId="96" xfId="1" applyNumberFormat="1" applyFont="1" applyFill="1" applyBorder="1" applyAlignment="1">
      <alignment vertical="center"/>
    </xf>
    <xf numFmtId="167" fontId="37" fillId="4" borderId="96" xfId="3" applyNumberFormat="1" applyFont="1" applyFill="1" applyBorder="1" applyAlignment="1">
      <alignment horizontal="right" vertical="center"/>
    </xf>
    <xf numFmtId="164" fontId="30" fillId="5" borderId="58" xfId="1" applyNumberFormat="1" applyFont="1" applyFill="1" applyBorder="1" applyAlignment="1">
      <alignment horizontal="right" vertical="center"/>
    </xf>
    <xf numFmtId="164" fontId="37" fillId="5" borderId="60" xfId="1" applyNumberFormat="1" applyFont="1" applyFill="1" applyBorder="1" applyAlignment="1">
      <alignment vertical="center"/>
    </xf>
    <xf numFmtId="164" fontId="30" fillId="5" borderId="59" xfId="1" applyNumberFormat="1" applyFont="1" applyFill="1" applyBorder="1" applyAlignment="1">
      <alignment horizontal="right" vertical="center"/>
    </xf>
    <xf numFmtId="164" fontId="37" fillId="5" borderId="61" xfId="1" applyNumberFormat="1" applyFont="1" applyFill="1" applyBorder="1" applyAlignment="1">
      <alignment vertical="center"/>
    </xf>
    <xf numFmtId="167" fontId="95" fillId="30" borderId="60" xfId="3" applyNumberFormat="1" applyFont="1" applyFill="1" applyBorder="1" applyAlignment="1">
      <alignment vertical="center"/>
    </xf>
    <xf numFmtId="0" fontId="77" fillId="4" borderId="3" xfId="3" applyFont="1" applyFill="1" applyBorder="1" applyAlignment="1">
      <alignment horizontal="center" vertical="center"/>
    </xf>
    <xf numFmtId="0" fontId="30" fillId="4" borderId="89" xfId="3" applyFont="1" applyFill="1" applyBorder="1" applyAlignment="1">
      <alignment vertical="center"/>
    </xf>
    <xf numFmtId="3" fontId="30" fillId="4" borderId="86" xfId="3" applyNumberFormat="1" applyFont="1" applyFill="1" applyBorder="1" applyAlignment="1">
      <alignment vertical="center"/>
    </xf>
    <xf numFmtId="170" fontId="30" fillId="4" borderId="2" xfId="3" applyNumberFormat="1" applyFont="1" applyFill="1" applyBorder="1" applyAlignment="1">
      <alignment horizontal="right" vertical="center"/>
    </xf>
    <xf numFmtId="167" fontId="30" fillId="4" borderId="2" xfId="3" applyNumberFormat="1" applyFont="1" applyFill="1" applyBorder="1" applyAlignment="1">
      <alignment horizontal="center" vertical="center"/>
    </xf>
    <xf numFmtId="170" fontId="30" fillId="4" borderId="59" xfId="3" applyNumberFormat="1" applyFont="1" applyFill="1" applyBorder="1" applyAlignment="1">
      <alignment horizontal="right" vertical="center"/>
    </xf>
    <xf numFmtId="167" fontId="30" fillId="4" borderId="59" xfId="3" applyNumberFormat="1" applyFont="1" applyFill="1" applyBorder="1" applyAlignment="1">
      <alignment horizontal="center" vertical="center"/>
    </xf>
    <xf numFmtId="167" fontId="30" fillId="4" borderId="60" xfId="3" applyNumberFormat="1" applyFont="1" applyFill="1" applyBorder="1" applyAlignment="1">
      <alignment horizontal="center" vertical="center"/>
    </xf>
    <xf numFmtId="167" fontId="30" fillId="4" borderId="43" xfId="3" applyNumberFormat="1" applyFont="1" applyFill="1" applyBorder="1" applyAlignment="1">
      <alignment horizontal="center" vertical="center"/>
    </xf>
    <xf numFmtId="167" fontId="37" fillId="4" borderId="60" xfId="3" applyNumberFormat="1" applyFont="1" applyFill="1" applyBorder="1" applyAlignment="1">
      <alignment horizontal="center" vertical="center"/>
    </xf>
    <xf numFmtId="3" fontId="30" fillId="4" borderId="89" xfId="3" applyNumberFormat="1" applyFont="1" applyFill="1" applyBorder="1" applyAlignment="1">
      <alignment vertical="center"/>
    </xf>
    <xf numFmtId="0" fontId="77" fillId="4" borderId="24" xfId="3" applyFont="1" applyFill="1" applyBorder="1" applyAlignment="1">
      <alignment horizontal="center" vertical="center"/>
    </xf>
    <xf numFmtId="167" fontId="30" fillId="4" borderId="88" xfId="3" applyNumberFormat="1" applyFont="1" applyFill="1" applyBorder="1" applyAlignment="1">
      <alignment horizontal="right" vertical="center"/>
    </xf>
    <xf numFmtId="0" fontId="77" fillId="4" borderId="21" xfId="3" applyFont="1" applyFill="1" applyBorder="1" applyAlignment="1">
      <alignment horizontal="center" vertical="center"/>
    </xf>
    <xf numFmtId="167" fontId="30" fillId="4" borderId="97" xfId="3" applyNumberFormat="1" applyFont="1" applyFill="1" applyBorder="1" applyAlignment="1">
      <alignment horizontal="right" vertical="center"/>
    </xf>
    <xf numFmtId="0" fontId="77" fillId="4" borderId="9" xfId="3" applyFont="1" applyFill="1" applyBorder="1" applyAlignment="1">
      <alignment horizontal="center" vertical="center"/>
    </xf>
    <xf numFmtId="0" fontId="78" fillId="4" borderId="0" xfId="57" applyFont="1" applyFill="1" applyBorder="1" applyAlignment="1">
      <alignment horizontal="left" vertical="center" wrapText="1"/>
    </xf>
    <xf numFmtId="0" fontId="78" fillId="4" borderId="0" xfId="57" applyFont="1" applyFill="1" applyBorder="1" applyAlignment="1">
      <alignment vertical="center"/>
    </xf>
    <xf numFmtId="167" fontId="30" fillId="4" borderId="0" xfId="57" applyNumberFormat="1" applyFont="1" applyFill="1" applyBorder="1"/>
    <xf numFmtId="0" fontId="30" fillId="4" borderId="24" xfId="57" applyFont="1" applyFill="1" applyBorder="1" applyAlignment="1">
      <alignment horizontal="right"/>
    </xf>
    <xf numFmtId="0" fontId="30" fillId="4" borderId="24" xfId="57" applyFont="1" applyFill="1" applyBorder="1"/>
    <xf numFmtId="0" fontId="30" fillId="4" borderId="89" xfId="57" applyFont="1" applyFill="1" applyBorder="1"/>
    <xf numFmtId="0" fontId="93" fillId="4" borderId="24" xfId="57" applyFont="1" applyFill="1" applyBorder="1" applyAlignment="1">
      <alignment horizontal="right"/>
    </xf>
    <xf numFmtId="0" fontId="93" fillId="4" borderId="22" xfId="57" applyFont="1" applyFill="1" applyBorder="1" applyAlignment="1">
      <alignment horizontal="right"/>
    </xf>
    <xf numFmtId="0" fontId="77" fillId="4" borderId="21" xfId="57" applyFont="1" applyFill="1" applyBorder="1" applyAlignment="1">
      <alignment horizontal="right"/>
    </xf>
    <xf numFmtId="0" fontId="30" fillId="4" borderId="0" xfId="57" applyFont="1" applyFill="1" applyAlignment="1">
      <alignment horizontal="left"/>
    </xf>
    <xf numFmtId="166" fontId="30" fillId="4" borderId="0" xfId="57" applyNumberFormat="1" applyFont="1" applyFill="1" applyBorder="1"/>
    <xf numFmtId="0" fontId="30" fillId="4" borderId="0" xfId="57" applyFont="1" applyFill="1" applyBorder="1" applyAlignment="1">
      <alignment horizontal="left"/>
    </xf>
    <xf numFmtId="0" fontId="34" fillId="4" borderId="0" xfId="57" applyFont="1" applyFill="1" applyBorder="1" applyAlignment="1"/>
    <xf numFmtId="0" fontId="30" fillId="4" borderId="0" xfId="57" applyFont="1" applyFill="1" applyBorder="1" applyAlignment="1"/>
    <xf numFmtId="0" fontId="30" fillId="4" borderId="0" xfId="3" applyFont="1" applyFill="1" applyBorder="1" applyAlignment="1">
      <alignment horizontal="right"/>
    </xf>
    <xf numFmtId="0" fontId="30" fillId="4" borderId="24" xfId="3" applyFont="1" applyFill="1" applyBorder="1" applyAlignment="1">
      <alignment horizontal="right"/>
    </xf>
    <xf numFmtId="0" fontId="30" fillId="4" borderId="2" xfId="3" applyFont="1" applyFill="1" applyBorder="1" applyAlignment="1">
      <alignment horizontal="center" wrapText="1"/>
    </xf>
    <xf numFmtId="0" fontId="30" fillId="4" borderId="59" xfId="3" applyFont="1" applyFill="1" applyBorder="1" applyAlignment="1">
      <alignment horizontal="center" wrapText="1"/>
    </xf>
    <xf numFmtId="166" fontId="30" fillId="4" borderId="0" xfId="3" applyNumberFormat="1" applyFont="1" applyFill="1" applyBorder="1" applyAlignment="1">
      <alignment vertical="center"/>
    </xf>
    <xf numFmtId="1" fontId="30" fillId="4" borderId="21" xfId="3" applyNumberFormat="1" applyFont="1" applyFill="1" applyBorder="1" applyAlignment="1">
      <alignment vertical="center"/>
    </xf>
    <xf numFmtId="1" fontId="30" fillId="4" borderId="24" xfId="3" applyNumberFormat="1" applyFont="1" applyFill="1" applyBorder="1" applyAlignment="1">
      <alignment vertical="center"/>
    </xf>
    <xf numFmtId="0" fontId="34" fillId="4" borderId="24" xfId="3" applyFont="1" applyFill="1" applyBorder="1" applyAlignment="1">
      <alignment vertical="center"/>
    </xf>
    <xf numFmtId="166" fontId="30" fillId="4" borderId="0" xfId="3" applyNumberFormat="1" applyFont="1" applyFill="1" applyBorder="1" applyAlignment="1">
      <alignment horizontal="right" vertical="center"/>
    </xf>
    <xf numFmtId="166" fontId="30" fillId="4" borderId="11" xfId="3" applyNumberFormat="1" applyFont="1" applyFill="1" applyBorder="1" applyAlignment="1">
      <alignment horizontal="right" vertical="center"/>
    </xf>
    <xf numFmtId="1" fontId="30" fillId="4" borderId="22" xfId="3" applyNumberFormat="1" applyFont="1" applyFill="1" applyBorder="1" applyAlignment="1">
      <alignment vertical="center"/>
    </xf>
    <xf numFmtId="166" fontId="30" fillId="4" borderId="0" xfId="3" applyNumberFormat="1" applyFont="1" applyFill="1" applyAlignment="1">
      <alignment horizontal="right" vertical="center"/>
    </xf>
    <xf numFmtId="166" fontId="30" fillId="4" borderId="62" xfId="3" applyNumberFormat="1" applyFont="1" applyFill="1" applyBorder="1" applyAlignment="1">
      <alignment horizontal="right" vertical="center"/>
    </xf>
    <xf numFmtId="166" fontId="30" fillId="4" borderId="0" xfId="3" applyNumberFormat="1" applyFont="1" applyFill="1" applyAlignment="1">
      <alignment horizontal="right"/>
    </xf>
    <xf numFmtId="166" fontId="30" fillId="4" borderId="62" xfId="3" applyNumberFormat="1" applyFont="1" applyFill="1" applyBorder="1" applyAlignment="1">
      <alignment horizontal="right"/>
    </xf>
    <xf numFmtId="166" fontId="30" fillId="4" borderId="21" xfId="3" applyNumberFormat="1" applyFont="1" applyFill="1" applyBorder="1" applyAlignment="1">
      <alignment horizontal="right" vertical="center"/>
    </xf>
    <xf numFmtId="166" fontId="30" fillId="4" borderId="24" xfId="3" applyNumberFormat="1" applyFont="1" applyFill="1" applyBorder="1" applyAlignment="1">
      <alignment horizontal="right" vertical="center"/>
    </xf>
    <xf numFmtId="166" fontId="30" fillId="4" borderId="24" xfId="3" applyNumberFormat="1" applyFont="1" applyFill="1" applyBorder="1" applyAlignment="1">
      <alignment horizontal="right"/>
    </xf>
    <xf numFmtId="166" fontId="30" fillId="4" borderId="22" xfId="3" applyNumberFormat="1" applyFont="1" applyFill="1" applyBorder="1" applyAlignment="1">
      <alignment horizontal="right"/>
    </xf>
    <xf numFmtId="166" fontId="30" fillId="4" borderId="22" xfId="3" applyNumberFormat="1" applyFont="1" applyFill="1" applyBorder="1" applyAlignment="1">
      <alignment horizontal="right" vertical="center"/>
    </xf>
    <xf numFmtId="166" fontId="30" fillId="4" borderId="62" xfId="1" applyNumberFormat="1" applyFont="1" applyFill="1" applyBorder="1" applyAlignment="1">
      <alignment horizontal="right" vertical="center"/>
    </xf>
    <xf numFmtId="0" fontId="43" fillId="4" borderId="0" xfId="3" applyFont="1" applyFill="1" applyBorder="1" applyAlignment="1">
      <alignment horizontal="right" vertical="center"/>
    </xf>
    <xf numFmtId="1" fontId="43" fillId="4" borderId="0" xfId="3" applyNumberFormat="1" applyFont="1" applyFill="1" applyBorder="1" applyAlignment="1">
      <alignment horizontal="right" vertical="center"/>
    </xf>
    <xf numFmtId="166" fontId="43" fillId="4" borderId="0" xfId="3" applyNumberFormat="1" applyFont="1" applyFill="1" applyBorder="1" applyAlignment="1">
      <alignment horizontal="right" vertical="center"/>
    </xf>
    <xf numFmtId="166" fontId="30" fillId="4" borderId="22" xfId="1" applyNumberFormat="1" applyFont="1" applyFill="1" applyBorder="1" applyAlignment="1">
      <alignment horizontal="right" vertical="center"/>
    </xf>
    <xf numFmtId="3" fontId="30" fillId="4" borderId="99" xfId="0" applyNumberFormat="1" applyFont="1" applyFill="1" applyBorder="1"/>
    <xf numFmtId="3" fontId="30" fillId="4" borderId="89" xfId="0" applyNumberFormat="1" applyFont="1" applyFill="1" applyBorder="1"/>
    <xf numFmtId="3" fontId="30" fillId="4" borderId="0" xfId="0" applyNumberFormat="1" applyFont="1" applyFill="1"/>
    <xf numFmtId="2" fontId="34" fillId="4" borderId="0" xfId="3" applyNumberFormat="1" applyFont="1" applyFill="1"/>
    <xf numFmtId="164" fontId="30" fillId="30" borderId="59" xfId="1" applyNumberFormat="1" applyFont="1" applyFill="1" applyBorder="1" applyAlignment="1">
      <alignment vertical="center"/>
    </xf>
    <xf numFmtId="164" fontId="30" fillId="4" borderId="31" xfId="1" applyNumberFormat="1" applyFont="1" applyFill="1" applyBorder="1" applyAlignment="1">
      <alignment vertical="center"/>
    </xf>
    <xf numFmtId="164" fontId="30" fillId="30" borderId="2" xfId="1" applyNumberFormat="1" applyFont="1" applyFill="1" applyBorder="1" applyAlignment="1">
      <alignment vertical="center"/>
    </xf>
    <xf numFmtId="0" fontId="30" fillId="3" borderId="21" xfId="15" applyFont="1" applyFill="1" applyBorder="1" applyAlignment="1">
      <alignment horizontal="center"/>
    </xf>
    <xf numFmtId="0" fontId="30" fillId="4" borderId="0" xfId="3" applyFont="1" applyFill="1" applyBorder="1" applyAlignment="1">
      <alignment horizontal="right"/>
    </xf>
    <xf numFmtId="0" fontId="30" fillId="4" borderId="24" xfId="3" applyFont="1" applyFill="1" applyBorder="1" applyAlignment="1">
      <alignment horizontal="right"/>
    </xf>
    <xf numFmtId="0" fontId="32" fillId="4" borderId="0" xfId="3" applyFont="1" applyFill="1" applyBorder="1" applyAlignment="1">
      <alignment horizontal="right" vertical="top" wrapText="1"/>
    </xf>
    <xf numFmtId="164" fontId="34" fillId="3" borderId="0" xfId="1" applyNumberFormat="1" applyFont="1" applyFill="1"/>
    <xf numFmtId="167" fontId="30" fillId="4" borderId="0" xfId="57" applyNumberFormat="1" applyFont="1" applyFill="1"/>
    <xf numFmtId="3" fontId="30" fillId="4" borderId="21" xfId="3" applyNumberFormat="1" applyFont="1" applyFill="1" applyBorder="1" applyAlignment="1">
      <alignment horizontal="right"/>
    </xf>
    <xf numFmtId="3" fontId="30" fillId="4" borderId="24" xfId="3" applyNumberFormat="1" applyFont="1" applyFill="1" applyBorder="1" applyAlignment="1">
      <alignment horizontal="right"/>
    </xf>
    <xf numFmtId="167" fontId="30" fillId="4" borderId="89" xfId="3" applyNumberFormat="1" applyFont="1" applyFill="1" applyBorder="1" applyAlignment="1">
      <alignment horizontal="right"/>
    </xf>
    <xf numFmtId="167" fontId="30" fillId="4" borderId="98" xfId="3" applyNumberFormat="1" applyFont="1" applyFill="1" applyBorder="1"/>
    <xf numFmtId="167" fontId="30" fillId="4" borderId="98" xfId="3" applyNumberFormat="1" applyFont="1" applyFill="1" applyBorder="1" applyAlignment="1">
      <alignment horizontal="right"/>
    </xf>
    <xf numFmtId="167" fontId="30" fillId="4" borderId="22" xfId="3" applyNumberFormat="1" applyFont="1" applyFill="1" applyBorder="1" applyAlignment="1">
      <alignment horizontal="right"/>
    </xf>
    <xf numFmtId="167" fontId="30" fillId="4" borderId="3" xfId="3" applyNumberFormat="1" applyFont="1" applyFill="1" applyBorder="1"/>
    <xf numFmtId="167" fontId="30" fillId="4" borderId="3" xfId="3" applyNumberFormat="1" applyFont="1" applyFill="1" applyBorder="1" applyAlignment="1">
      <alignment horizontal="right"/>
    </xf>
    <xf numFmtId="167" fontId="30" fillId="4" borderId="22" xfId="3" applyNumberFormat="1" applyFont="1" applyFill="1" applyBorder="1"/>
    <xf numFmtId="167" fontId="30" fillId="4" borderId="88" xfId="3" applyNumberFormat="1" applyFont="1" applyFill="1" applyBorder="1"/>
    <xf numFmtId="167" fontId="30" fillId="4" borderId="89" xfId="3" applyNumberFormat="1" applyFont="1" applyFill="1" applyBorder="1"/>
    <xf numFmtId="167" fontId="30" fillId="4" borderId="97" xfId="3" applyNumberFormat="1" applyFont="1" applyFill="1" applyBorder="1"/>
    <xf numFmtId="167" fontId="30" fillId="4" borderId="17" xfId="3" applyNumberFormat="1" applyFont="1" applyFill="1" applyBorder="1"/>
    <xf numFmtId="167" fontId="30" fillId="4" borderId="14" xfId="3" applyNumberFormat="1" applyFont="1" applyFill="1" applyBorder="1"/>
    <xf numFmtId="167" fontId="30" fillId="4" borderId="15" xfId="3" applyNumberFormat="1" applyFont="1" applyFill="1" applyBorder="1"/>
    <xf numFmtId="167" fontId="30" fillId="4" borderId="16" xfId="3" applyNumberFormat="1" applyFont="1" applyFill="1" applyBorder="1"/>
    <xf numFmtId="167" fontId="30" fillId="4" borderId="17" xfId="3" applyNumberFormat="1" applyFont="1" applyFill="1" applyBorder="1" applyAlignment="1">
      <alignment vertical="center"/>
    </xf>
    <xf numFmtId="167" fontId="30" fillId="4" borderId="14" xfId="3" applyNumberFormat="1" applyFont="1" applyFill="1" applyBorder="1" applyAlignment="1">
      <alignment vertical="center"/>
    </xf>
    <xf numFmtId="167" fontId="30" fillId="4" borderId="17" xfId="3" applyNumberFormat="1" applyFont="1" applyFill="1" applyBorder="1" applyAlignment="1">
      <alignment horizontal="right"/>
    </xf>
    <xf numFmtId="167" fontId="30" fillId="4" borderId="14" xfId="3" applyNumberFormat="1" applyFont="1" applyFill="1" applyBorder="1" applyAlignment="1">
      <alignment horizontal="right"/>
    </xf>
    <xf numFmtId="167" fontId="30" fillId="4" borderId="16" xfId="3" applyNumberFormat="1" applyFont="1" applyFill="1" applyBorder="1" applyAlignment="1">
      <alignment horizontal="right"/>
    </xf>
    <xf numFmtId="167" fontId="30" fillId="4" borderId="62" xfId="3" applyNumberFormat="1" applyFont="1" applyFill="1" applyBorder="1" applyAlignment="1">
      <alignment horizontal="right"/>
    </xf>
    <xf numFmtId="167" fontId="30" fillId="4" borderId="21" xfId="3" applyNumberFormat="1" applyFont="1" applyFill="1" applyBorder="1"/>
    <xf numFmtId="167" fontId="73" fillId="3" borderId="11" xfId="15" applyNumberFormat="1" applyFont="1" applyFill="1" applyBorder="1" applyAlignment="1">
      <alignment horizontal="right" vertical="center"/>
    </xf>
    <xf numFmtId="167" fontId="73" fillId="3" borderId="21" xfId="15" applyNumberFormat="1" applyFont="1" applyFill="1" applyBorder="1" applyAlignment="1">
      <alignment horizontal="right" vertical="center"/>
    </xf>
    <xf numFmtId="0" fontId="34" fillId="3" borderId="11" xfId="15" applyFont="1" applyFill="1" applyBorder="1"/>
    <xf numFmtId="0" fontId="30" fillId="3" borderId="0" xfId="15" applyFont="1" applyFill="1" applyBorder="1" applyAlignment="1">
      <alignment horizontal="center" vertical="center" wrapText="1"/>
    </xf>
    <xf numFmtId="0" fontId="30" fillId="3" borderId="24" xfId="15" applyFont="1" applyFill="1" applyBorder="1" applyAlignment="1">
      <alignment horizontal="center" vertical="center" wrapText="1"/>
    </xf>
    <xf numFmtId="0" fontId="30" fillId="3" borderId="21" xfId="15" applyFont="1" applyFill="1" applyBorder="1" applyAlignment="1">
      <alignment horizontal="center" vertical="center" wrapText="1"/>
    </xf>
    <xf numFmtId="0" fontId="30" fillId="3" borderId="88" xfId="15" applyFont="1" applyFill="1" applyBorder="1" applyAlignment="1">
      <alignment horizontal="center"/>
    </xf>
    <xf numFmtId="167" fontId="30" fillId="4" borderId="29" xfId="3" applyNumberFormat="1" applyFont="1" applyFill="1" applyBorder="1" applyAlignment="1">
      <alignment vertical="center"/>
    </xf>
    <xf numFmtId="167" fontId="30" fillId="4" borderId="77" xfId="3" applyNumberFormat="1" applyFont="1" applyFill="1" applyBorder="1" applyAlignment="1">
      <alignment vertical="center"/>
    </xf>
    <xf numFmtId="167" fontId="30" fillId="4" borderId="73" xfId="3" applyNumberFormat="1" applyFont="1" applyFill="1" applyBorder="1" applyAlignment="1">
      <alignment horizontal="right" vertical="center"/>
    </xf>
    <xf numFmtId="167" fontId="30" fillId="4" borderId="46" xfId="3" applyNumberFormat="1" applyFont="1" applyFill="1" applyBorder="1" applyAlignment="1">
      <alignment horizontal="right" vertical="center"/>
    </xf>
    <xf numFmtId="167" fontId="30" fillId="4" borderId="47" xfId="3" applyNumberFormat="1" applyFont="1" applyFill="1" applyBorder="1" applyAlignment="1">
      <alignment horizontal="right" vertical="center"/>
    </xf>
    <xf numFmtId="0" fontId="34" fillId="3" borderId="0" xfId="57" applyFont="1" applyFill="1" applyBorder="1" applyAlignment="1">
      <alignment horizontal="left" vertical="center" wrapText="1"/>
    </xf>
    <xf numFmtId="0" fontId="51" fillId="4" borderId="0" xfId="19" applyFont="1" applyFill="1"/>
    <xf numFmtId="0" fontId="116" fillId="4" borderId="0" xfId="19" applyFont="1" applyFill="1" applyAlignment="1">
      <alignment horizontal="center" vertical="center" textRotation="180"/>
    </xf>
    <xf numFmtId="0" fontId="77" fillId="4" borderId="0" xfId="3" applyFont="1" applyFill="1" applyBorder="1" applyAlignment="1">
      <alignment horizontal="center" vertical="center"/>
    </xf>
    <xf numFmtId="0" fontId="30" fillId="4" borderId="0" xfId="3" applyFont="1" applyFill="1" applyBorder="1" applyAlignment="1">
      <alignment horizontal="right"/>
    </xf>
    <xf numFmtId="0" fontId="30" fillId="4" borderId="62" xfId="3" applyFont="1" applyFill="1" applyBorder="1" applyAlignment="1">
      <alignment horizontal="center" vertical="center"/>
    </xf>
    <xf numFmtId="0" fontId="37" fillId="4" borderId="3" xfId="57" applyFont="1" applyFill="1" applyBorder="1" applyAlignment="1">
      <alignment horizontal="right"/>
    </xf>
    <xf numFmtId="0" fontId="10" fillId="4" borderId="0" xfId="3" applyFill="1" applyBorder="1" applyAlignment="1">
      <alignment horizontal="left"/>
    </xf>
    <xf numFmtId="0" fontId="76" fillId="4" borderId="0" xfId="3" applyFont="1" applyFill="1" applyBorder="1" applyAlignment="1">
      <alignment horizontal="center" vertical="center"/>
    </xf>
    <xf numFmtId="0" fontId="10" fillId="3" borderId="0" xfId="3" applyFill="1" applyBorder="1" applyAlignment="1">
      <alignment vertical="center"/>
    </xf>
    <xf numFmtId="0" fontId="119" fillId="4" borderId="0" xfId="3" applyFont="1" applyFill="1" applyBorder="1" applyAlignment="1">
      <alignment vertical="center" wrapText="1"/>
    </xf>
    <xf numFmtId="0" fontId="120" fillId="4" borderId="0" xfId="3" applyFont="1" applyFill="1" applyBorder="1" applyAlignment="1">
      <alignment vertical="center"/>
    </xf>
    <xf numFmtId="0" fontId="113" fillId="4" borderId="0" xfId="3" applyFont="1" applyFill="1" applyBorder="1" applyAlignment="1">
      <alignment horizontal="center" vertical="center"/>
    </xf>
    <xf numFmtId="0" fontId="121" fillId="4" borderId="0" xfId="3" applyFont="1" applyFill="1" applyBorder="1" applyAlignment="1">
      <alignment horizontal="center" vertical="center"/>
    </xf>
    <xf numFmtId="0" fontId="117" fillId="4" borderId="0" xfId="3" applyFont="1" applyFill="1" applyBorder="1" applyAlignment="1">
      <alignment horizontal="center" vertical="center"/>
    </xf>
    <xf numFmtId="0" fontId="122" fillId="4" borderId="0" xfId="3" applyFont="1" applyFill="1" applyBorder="1" applyAlignment="1">
      <alignment vertical="center" wrapText="1"/>
    </xf>
    <xf numFmtId="0" fontId="125" fillId="3" borderId="0" xfId="3" applyFont="1" applyFill="1" applyBorder="1"/>
    <xf numFmtId="0" fontId="124" fillId="4" borderId="0" xfId="3" applyFont="1" applyFill="1" applyBorder="1" applyAlignment="1">
      <alignment textRotation="90"/>
    </xf>
    <xf numFmtId="0" fontId="126" fillId="4" borderId="0" xfId="3" applyFont="1" applyFill="1" applyBorder="1" applyAlignment="1">
      <alignment vertical="top"/>
    </xf>
    <xf numFmtId="0" fontId="127" fillId="4" borderId="0" xfId="3" applyFont="1" applyFill="1" applyBorder="1" applyAlignment="1">
      <alignment vertical="center" wrapText="1"/>
    </xf>
    <xf numFmtId="0" fontId="128" fillId="4" borderId="0" xfId="3" applyFont="1" applyFill="1" applyBorder="1" applyAlignment="1">
      <alignment vertical="top"/>
    </xf>
    <xf numFmtId="0" fontId="129" fillId="4" borderId="0" xfId="3" applyFont="1" applyFill="1" applyBorder="1" applyAlignment="1"/>
    <xf numFmtId="0" fontId="30" fillId="4" borderId="62" xfId="57" applyFont="1" applyFill="1" applyBorder="1" applyAlignment="1">
      <alignment horizontal="center" vertical="center"/>
    </xf>
    <xf numFmtId="0" fontId="37" fillId="4" borderId="62" xfId="57" applyFont="1" applyFill="1" applyBorder="1" applyAlignment="1">
      <alignment horizontal="center" vertical="center"/>
    </xf>
    <xf numFmtId="0" fontId="30" fillId="4" borderId="24" xfId="57" applyFont="1" applyFill="1" applyBorder="1" applyAlignment="1">
      <alignment horizontal="right" vertical="center"/>
    </xf>
    <xf numFmtId="0" fontId="30" fillId="4" borderId="24" xfId="57" applyFont="1" applyFill="1" applyBorder="1" applyAlignment="1">
      <alignment vertical="center"/>
    </xf>
    <xf numFmtId="3" fontId="43" fillId="4" borderId="11" xfId="57" applyNumberFormat="1" applyFont="1" applyFill="1" applyBorder="1" applyAlignment="1">
      <alignment vertical="center"/>
    </xf>
    <xf numFmtId="164" fontId="30" fillId="4" borderId="62" xfId="1" applyNumberFormat="1" applyFont="1" applyFill="1" applyBorder="1" applyAlignment="1">
      <alignment vertical="center"/>
    </xf>
    <xf numFmtId="0" fontId="30" fillId="4" borderId="22" xfId="57" applyFont="1" applyFill="1" applyBorder="1" applyAlignment="1">
      <alignment vertical="center"/>
    </xf>
    <xf numFmtId="3" fontId="30" fillId="4" borderId="22" xfId="57" applyNumberFormat="1" applyFont="1" applyFill="1" applyBorder="1" applyAlignment="1">
      <alignment vertical="center"/>
    </xf>
    <xf numFmtId="3" fontId="43" fillId="4" borderId="62" xfId="57" applyNumberFormat="1" applyFont="1" applyFill="1" applyBorder="1" applyAlignment="1">
      <alignment vertical="center"/>
    </xf>
    <xf numFmtId="0" fontId="30" fillId="4" borderId="11" xfId="57" applyFont="1" applyFill="1" applyBorder="1" applyAlignment="1">
      <alignment horizontal="center" vertical="center"/>
    </xf>
    <xf numFmtId="0" fontId="30" fillId="4" borderId="0" xfId="57" applyFont="1" applyFill="1" applyBorder="1" applyAlignment="1">
      <alignment horizontal="center" vertical="center"/>
    </xf>
    <xf numFmtId="3" fontId="93" fillId="4" borderId="89" xfId="57" applyNumberFormat="1" applyFont="1" applyFill="1" applyBorder="1" applyAlignment="1">
      <alignment horizontal="right" vertical="center"/>
    </xf>
    <xf numFmtId="0" fontId="77" fillId="4" borderId="0" xfId="57" applyFont="1" applyFill="1" applyBorder="1" applyAlignment="1">
      <alignment horizontal="right" vertical="center"/>
    </xf>
    <xf numFmtId="3" fontId="77" fillId="4" borderId="62" xfId="57" applyNumberFormat="1" applyFont="1" applyFill="1" applyBorder="1" applyAlignment="1">
      <alignment horizontal="right" vertical="center"/>
    </xf>
    <xf numFmtId="0" fontId="77" fillId="4" borderId="24" xfId="57" applyFont="1" applyFill="1" applyBorder="1" applyAlignment="1">
      <alignment horizontal="right" vertical="center"/>
    </xf>
    <xf numFmtId="0" fontId="43" fillId="4" borderId="62" xfId="57" applyFont="1" applyFill="1" applyBorder="1" applyAlignment="1">
      <alignment horizontal="right" vertical="center"/>
    </xf>
    <xf numFmtId="0" fontId="62" fillId="4" borderId="0" xfId="57" applyFont="1" applyFill="1" applyBorder="1" applyAlignment="1"/>
    <xf numFmtId="0" fontId="37" fillId="4" borderId="62" xfId="57" applyFont="1" applyFill="1" applyBorder="1" applyAlignment="1">
      <alignment vertical="center"/>
    </xf>
    <xf numFmtId="0" fontId="37" fillId="4" borderId="0" xfId="57" applyFont="1" applyFill="1" applyBorder="1" applyAlignment="1">
      <alignment vertical="center"/>
    </xf>
    <xf numFmtId="0" fontId="37" fillId="4" borderId="11" xfId="57" applyFont="1" applyFill="1" applyBorder="1" applyAlignment="1">
      <alignment horizontal="center" vertical="center"/>
    </xf>
    <xf numFmtId="0" fontId="37" fillId="4" borderId="0" xfId="57" applyFont="1" applyFill="1" applyBorder="1" applyAlignment="1">
      <alignment horizontal="center" vertical="center"/>
    </xf>
    <xf numFmtId="0" fontId="37" fillId="4" borderId="88" xfId="57" applyFont="1" applyFill="1" applyBorder="1" applyAlignment="1">
      <alignment horizontal="right" vertical="center"/>
    </xf>
    <xf numFmtId="3" fontId="37" fillId="4" borderId="89" xfId="57" applyNumberFormat="1" applyFont="1" applyFill="1" applyBorder="1" applyAlignment="1">
      <alignment horizontal="right" vertical="center"/>
    </xf>
    <xf numFmtId="0" fontId="37" fillId="4" borderId="0" xfId="57" applyFont="1" applyFill="1" applyBorder="1" applyAlignment="1">
      <alignment horizontal="right" vertical="center"/>
    </xf>
    <xf numFmtId="3" fontId="37" fillId="4" borderId="62" xfId="57" applyNumberFormat="1" applyFont="1" applyFill="1" applyBorder="1" applyAlignment="1">
      <alignment horizontal="right" vertical="center"/>
    </xf>
    <xf numFmtId="0" fontId="37" fillId="4" borderId="24" xfId="57" applyFont="1" applyFill="1" applyBorder="1" applyAlignment="1">
      <alignment horizontal="right" vertical="center"/>
    </xf>
    <xf numFmtId="3" fontId="37" fillId="4" borderId="22" xfId="57" applyNumberFormat="1" applyFont="1" applyFill="1" applyBorder="1" applyAlignment="1">
      <alignment vertical="center"/>
    </xf>
    <xf numFmtId="3" fontId="93" fillId="4" borderId="97" xfId="57" applyNumberFormat="1" applyFont="1" applyFill="1" applyBorder="1" applyAlignment="1">
      <alignment horizontal="right" vertical="center"/>
    </xf>
    <xf numFmtId="3" fontId="77" fillId="4" borderId="11" xfId="57" applyNumberFormat="1" applyFont="1" applyFill="1" applyBorder="1" applyAlignment="1">
      <alignment horizontal="right" vertical="center"/>
    </xf>
    <xf numFmtId="3" fontId="93" fillId="4" borderId="88" xfId="57" applyNumberFormat="1" applyFont="1" applyFill="1" applyBorder="1" applyAlignment="1">
      <alignment horizontal="right" vertical="center"/>
    </xf>
    <xf numFmtId="3" fontId="77" fillId="4" borderId="0" xfId="57" applyNumberFormat="1" applyFont="1" applyFill="1" applyBorder="1" applyAlignment="1">
      <alignment horizontal="right" vertical="center"/>
    </xf>
    <xf numFmtId="164" fontId="37" fillId="4" borderId="11" xfId="1" applyNumberFormat="1" applyFont="1" applyFill="1" applyBorder="1" applyAlignment="1">
      <alignment vertical="center"/>
    </xf>
    <xf numFmtId="3" fontId="37" fillId="4" borderId="21" xfId="57" applyNumberFormat="1" applyFont="1" applyFill="1" applyBorder="1" applyAlignment="1">
      <alignment vertical="center"/>
    </xf>
    <xf numFmtId="3" fontId="37" fillId="4" borderId="88" xfId="57" applyNumberFormat="1" applyFont="1" applyFill="1" applyBorder="1" applyAlignment="1">
      <alignment horizontal="right" vertical="center"/>
    </xf>
    <xf numFmtId="3" fontId="37" fillId="4" borderId="0" xfId="57" applyNumberFormat="1" applyFont="1" applyFill="1" applyBorder="1" applyAlignment="1">
      <alignment horizontal="right" vertical="center"/>
    </xf>
    <xf numFmtId="164" fontId="37" fillId="4" borderId="0" xfId="1" applyNumberFormat="1" applyFont="1" applyFill="1" applyBorder="1" applyAlignment="1">
      <alignment vertical="center"/>
    </xf>
    <xf numFmtId="3" fontId="37" fillId="4" borderId="24" xfId="57" applyNumberFormat="1" applyFont="1" applyFill="1" applyBorder="1" applyAlignment="1">
      <alignment vertical="center"/>
    </xf>
    <xf numFmtId="0" fontId="43" fillId="4" borderId="0" xfId="57" applyFont="1" applyFill="1" applyAlignment="1">
      <alignment vertical="center"/>
    </xf>
    <xf numFmtId="0" fontId="65" fillId="4" borderId="0" xfId="57" applyFont="1" applyFill="1" applyBorder="1" applyAlignment="1"/>
    <xf numFmtId="167" fontId="43" fillId="4" borderId="0" xfId="57" applyNumberFormat="1" applyFont="1" applyFill="1" applyAlignment="1">
      <alignment vertical="center"/>
    </xf>
    <xf numFmtId="3" fontId="43" fillId="4" borderId="0" xfId="57" applyNumberFormat="1" applyFont="1" applyFill="1" applyAlignment="1">
      <alignment vertical="center"/>
    </xf>
    <xf numFmtId="0" fontId="43" fillId="4" borderId="0" xfId="57" applyFont="1" applyFill="1" applyBorder="1"/>
    <xf numFmtId="164" fontId="30" fillId="4" borderId="21" xfId="1" applyNumberFormat="1" applyFont="1" applyFill="1" applyBorder="1" applyAlignment="1">
      <alignment vertical="center"/>
    </xf>
    <xf numFmtId="164" fontId="30" fillId="4" borderId="24" xfId="1" applyNumberFormat="1" applyFont="1" applyFill="1" applyBorder="1" applyAlignment="1">
      <alignment vertical="center"/>
    </xf>
    <xf numFmtId="164" fontId="30" fillId="4" borderId="22" xfId="1" applyNumberFormat="1" applyFont="1" applyFill="1" applyBorder="1" applyAlignment="1">
      <alignment vertical="center"/>
    </xf>
    <xf numFmtId="164" fontId="37" fillId="4" borderId="21" xfId="1" applyNumberFormat="1" applyFont="1" applyFill="1" applyBorder="1" applyAlignment="1">
      <alignment vertical="center"/>
    </xf>
    <xf numFmtId="164" fontId="37" fillId="4" borderId="24" xfId="1" applyNumberFormat="1" applyFont="1" applyFill="1" applyBorder="1" applyAlignment="1">
      <alignment vertical="center"/>
    </xf>
    <xf numFmtId="164" fontId="37" fillId="4" borderId="22" xfId="1" applyNumberFormat="1" applyFont="1" applyFill="1" applyBorder="1" applyAlignment="1">
      <alignment vertical="center"/>
    </xf>
    <xf numFmtId="3" fontId="30" fillId="4" borderId="0" xfId="57" applyNumberFormat="1" applyFont="1" applyFill="1" applyBorder="1" applyAlignment="1">
      <alignment horizontal="left" vertical="center"/>
    </xf>
    <xf numFmtId="0" fontId="30" fillId="4" borderId="0" xfId="57" applyFont="1" applyFill="1" applyBorder="1" applyAlignment="1">
      <alignment horizontal="left" vertical="center"/>
    </xf>
    <xf numFmtId="0" fontId="30" fillId="4" borderId="97" xfId="57" applyFont="1" applyFill="1" applyBorder="1" applyAlignment="1">
      <alignment vertical="center"/>
    </xf>
    <xf numFmtId="3" fontId="30" fillId="4" borderId="97" xfId="57" applyNumberFormat="1" applyFont="1" applyFill="1" applyBorder="1" applyAlignment="1">
      <alignment vertical="center"/>
    </xf>
    <xf numFmtId="3" fontId="30" fillId="4" borderId="89" xfId="57" applyNumberFormat="1" applyFont="1" applyFill="1" applyBorder="1" applyAlignment="1">
      <alignment vertical="center"/>
    </xf>
    <xf numFmtId="164" fontId="30" fillId="4" borderId="98" xfId="1" applyNumberFormat="1" applyFont="1" applyFill="1" applyBorder="1" applyAlignment="1">
      <alignment vertical="center"/>
    </xf>
    <xf numFmtId="3" fontId="30" fillId="4" borderId="21" xfId="57" applyNumberFormat="1" applyFont="1" applyFill="1" applyBorder="1" applyAlignment="1">
      <alignment vertical="center"/>
    </xf>
    <xf numFmtId="3" fontId="30" fillId="4" borderId="11" xfId="57" applyNumberFormat="1" applyFont="1" applyFill="1" applyBorder="1" applyAlignment="1">
      <alignment vertical="center"/>
    </xf>
    <xf numFmtId="3" fontId="30" fillId="4" borderId="62" xfId="57" applyNumberFormat="1" applyFont="1" applyFill="1" applyBorder="1" applyAlignment="1">
      <alignment vertical="center"/>
    </xf>
    <xf numFmtId="0" fontId="30" fillId="4" borderId="98" xfId="57" applyFont="1" applyFill="1" applyBorder="1" applyAlignment="1">
      <alignment horizontal="center" vertical="center" wrapText="1"/>
    </xf>
    <xf numFmtId="0" fontId="77" fillId="4" borderId="21" xfId="57" applyFont="1" applyFill="1" applyBorder="1" applyAlignment="1">
      <alignment horizontal="center" vertical="center"/>
    </xf>
    <xf numFmtId="0" fontId="30" fillId="4" borderId="3" xfId="57" applyFont="1" applyFill="1" applyBorder="1" applyAlignment="1">
      <alignment horizontal="center" vertical="center"/>
    </xf>
    <xf numFmtId="2" fontId="34" fillId="4" borderId="0" xfId="1" applyNumberFormat="1" applyFont="1" applyFill="1" applyBorder="1" applyAlignment="1">
      <alignment horizontal="right"/>
    </xf>
    <xf numFmtId="2" fontId="34" fillId="4" borderId="0" xfId="3" applyNumberFormat="1" applyFont="1" applyFill="1" applyBorder="1" applyAlignment="1">
      <alignment horizontal="right"/>
    </xf>
    <xf numFmtId="0" fontId="30" fillId="4" borderId="62" xfId="0" applyFont="1" applyFill="1" applyBorder="1" applyAlignment="1">
      <alignment horizontal="center" vertical="center" wrapText="1"/>
    </xf>
    <xf numFmtId="0" fontId="30" fillId="3" borderId="62" xfId="0" applyFont="1" applyFill="1" applyBorder="1" applyAlignment="1">
      <alignment horizontal="center" wrapText="1"/>
    </xf>
    <xf numFmtId="0" fontId="30" fillId="3" borderId="22" xfId="0" applyFont="1" applyFill="1" applyBorder="1" applyAlignment="1">
      <alignment horizont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62" xfId="0" applyFont="1" applyFill="1" applyBorder="1" applyAlignment="1">
      <alignment horizontal="center" vertical="center" wrapText="1"/>
    </xf>
    <xf numFmtId="164" fontId="30" fillId="3" borderId="62" xfId="1" applyNumberFormat="1" applyFont="1" applyFill="1" applyBorder="1" applyAlignment="1">
      <alignment horizontal="right" vertical="center"/>
    </xf>
    <xf numFmtId="0" fontId="34" fillId="3" borderId="143" xfId="0" applyFont="1" applyFill="1" applyBorder="1"/>
    <xf numFmtId="0" fontId="30" fillId="3" borderId="143" xfId="0" applyFont="1" applyFill="1" applyBorder="1" applyAlignment="1">
      <alignment horizontal="center" vertical="center" wrapText="1"/>
    </xf>
    <xf numFmtId="3" fontId="30" fillId="3" borderId="143" xfId="0" applyNumberFormat="1" applyFont="1" applyFill="1" applyBorder="1" applyAlignment="1">
      <alignment horizontal="right" vertical="center"/>
    </xf>
    <xf numFmtId="3" fontId="30" fillId="4" borderId="143" xfId="0" applyNumberFormat="1" applyFont="1" applyFill="1" applyBorder="1" applyAlignment="1">
      <alignment horizontal="right" vertical="center"/>
    </xf>
    <xf numFmtId="3" fontId="30" fillId="4" borderId="144" xfId="0" applyNumberFormat="1" applyFont="1" applyFill="1" applyBorder="1" applyAlignment="1">
      <alignment vertical="center"/>
    </xf>
    <xf numFmtId="3" fontId="30" fillId="4" borderId="143" xfId="0" applyNumberFormat="1" applyFont="1" applyFill="1" applyBorder="1" applyAlignment="1">
      <alignment horizontal="center" vertical="center" wrapText="1"/>
    </xf>
    <xf numFmtId="0" fontId="95" fillId="3" borderId="142" xfId="0" applyFont="1" applyFill="1" applyBorder="1" applyAlignment="1">
      <alignment horizontal="center" wrapText="1"/>
    </xf>
    <xf numFmtId="0" fontId="95" fillId="3" borderId="143" xfId="0" applyFont="1" applyFill="1" applyBorder="1" applyAlignment="1">
      <alignment horizontal="center" vertical="center" wrapText="1"/>
    </xf>
    <xf numFmtId="3" fontId="95" fillId="3" borderId="143" xfId="0" applyNumberFormat="1" applyFont="1" applyFill="1" applyBorder="1" applyAlignment="1">
      <alignment horizontal="right" vertical="center"/>
    </xf>
    <xf numFmtId="3" fontId="95" fillId="3" borderId="143" xfId="0" applyNumberFormat="1" applyFont="1" applyFill="1" applyBorder="1" applyAlignment="1">
      <alignment horizontal="right"/>
    </xf>
    <xf numFmtId="3" fontId="95" fillId="4" borderId="144" xfId="0" applyNumberFormat="1" applyFont="1" applyFill="1" applyBorder="1" applyAlignment="1">
      <alignment horizontal="right" vertical="center"/>
    </xf>
    <xf numFmtId="0" fontId="95" fillId="4" borderId="143" xfId="0" applyFont="1" applyFill="1" applyBorder="1" applyAlignment="1">
      <alignment horizontal="center" vertical="center" wrapText="1"/>
    </xf>
    <xf numFmtId="3" fontId="95" fillId="4" borderId="143" xfId="0" applyNumberFormat="1" applyFont="1" applyFill="1" applyBorder="1" applyAlignment="1">
      <alignment horizontal="right" vertical="center"/>
    </xf>
    <xf numFmtId="164" fontId="30" fillId="3" borderId="23" xfId="1" applyNumberFormat="1" applyFont="1" applyFill="1" applyBorder="1" applyAlignment="1">
      <alignment horizontal="right" vertical="center"/>
    </xf>
    <xf numFmtId="3" fontId="30" fillId="4" borderId="145" xfId="0" applyNumberFormat="1" applyFont="1" applyFill="1" applyBorder="1" applyAlignment="1">
      <alignment horizontal="right" vertical="center"/>
    </xf>
    <xf numFmtId="0" fontId="95" fillId="3" borderId="22" xfId="0" applyFont="1" applyFill="1" applyBorder="1" applyAlignment="1">
      <alignment horizontal="center" wrapText="1"/>
    </xf>
    <xf numFmtId="0" fontId="95" fillId="3" borderId="62" xfId="0" applyFont="1" applyFill="1" applyBorder="1" applyAlignment="1">
      <alignment horizontal="center" vertical="center" wrapText="1"/>
    </xf>
    <xf numFmtId="164" fontId="95" fillId="3" borderId="62" xfId="1" applyNumberFormat="1" applyFont="1" applyFill="1" applyBorder="1" applyAlignment="1">
      <alignment horizontal="right" vertical="center"/>
    </xf>
    <xf numFmtId="164" fontId="95" fillId="4" borderId="23" xfId="1" applyNumberFormat="1" applyFont="1" applyFill="1" applyBorder="1" applyAlignment="1">
      <alignment horizontal="right" vertical="center"/>
    </xf>
    <xf numFmtId="0" fontId="95" fillId="4" borderId="62" xfId="0" applyFont="1" applyFill="1" applyBorder="1" applyAlignment="1">
      <alignment horizontal="center" vertical="center" wrapText="1"/>
    </xf>
    <xf numFmtId="164" fontId="95" fillId="4" borderId="62" xfId="1" applyNumberFormat="1" applyFont="1" applyFill="1" applyBorder="1" applyAlignment="1">
      <alignment horizontal="right" vertical="center"/>
    </xf>
    <xf numFmtId="0" fontId="38" fillId="3" borderId="62" xfId="0" applyFont="1" applyFill="1" applyBorder="1" applyAlignment="1">
      <alignment horizontal="center" wrapText="1"/>
    </xf>
    <xf numFmtId="0" fontId="38" fillId="3" borderId="22" xfId="0" applyFont="1" applyFill="1" applyBorder="1" applyAlignment="1">
      <alignment horizontal="center" wrapText="1"/>
    </xf>
    <xf numFmtId="164" fontId="30" fillId="3" borderId="45" xfId="1" applyNumberFormat="1" applyFont="1" applyFill="1" applyBorder="1" applyAlignment="1">
      <alignment horizontal="right" vertical="center"/>
    </xf>
    <xf numFmtId="164" fontId="30" fillId="30" borderId="146" xfId="1" applyNumberFormat="1" applyFont="1" applyFill="1" applyBorder="1" applyAlignment="1">
      <alignment horizontal="right" vertical="center"/>
    </xf>
    <xf numFmtId="0" fontId="34" fillId="4" borderId="22" xfId="0" applyFont="1" applyFill="1" applyBorder="1" applyAlignment="1">
      <alignment vertical="center"/>
    </xf>
    <xf numFmtId="0" fontId="34" fillId="4" borderId="62" xfId="0" applyFont="1" applyFill="1" applyBorder="1" applyAlignment="1">
      <alignment vertical="center"/>
    </xf>
    <xf numFmtId="164" fontId="30" fillId="31" borderId="146" xfId="1" applyNumberFormat="1" applyFont="1" applyFill="1" applyBorder="1" applyAlignment="1">
      <alignment horizontal="right" vertical="center"/>
    </xf>
    <xf numFmtId="0" fontId="34" fillId="4" borderId="89" xfId="0" applyFont="1" applyFill="1" applyBorder="1" applyAlignment="1">
      <alignment vertical="center"/>
    </xf>
    <xf numFmtId="0" fontId="30" fillId="4" borderId="62" xfId="0" applyFont="1" applyFill="1" applyBorder="1" applyAlignment="1">
      <alignment vertical="center" wrapText="1"/>
    </xf>
    <xf numFmtId="0" fontId="30" fillId="4" borderId="89" xfId="0" applyFont="1" applyFill="1" applyBorder="1" applyAlignment="1">
      <alignment vertical="center" wrapText="1"/>
    </xf>
    <xf numFmtId="0" fontId="30" fillId="4" borderId="89" xfId="0" applyFont="1" applyFill="1" applyBorder="1" applyAlignment="1">
      <alignment horizontal="center" vertical="center" wrapText="1"/>
    </xf>
    <xf numFmtId="3" fontId="30" fillId="4" borderId="22" xfId="0" applyNumberFormat="1" applyFont="1" applyFill="1" applyBorder="1" applyAlignment="1">
      <alignment horizontal="right" vertical="center"/>
    </xf>
    <xf numFmtId="0" fontId="79" fillId="3" borderId="143" xfId="0" applyFont="1" applyFill="1" applyBorder="1" applyAlignment="1"/>
    <xf numFmtId="3" fontId="30" fillId="30" borderId="143" xfId="0" applyNumberFormat="1" applyFont="1" applyFill="1" applyBorder="1" applyAlignment="1">
      <alignment horizontal="right" vertical="center"/>
    </xf>
    <xf numFmtId="0" fontId="34" fillId="4" borderId="21" xfId="0" applyFont="1" applyFill="1" applyBorder="1" applyAlignment="1">
      <alignment vertical="center"/>
    </xf>
    <xf numFmtId="0" fontId="34" fillId="4" borderId="142" xfId="0" applyFont="1" applyFill="1" applyBorder="1" applyAlignment="1">
      <alignment vertical="center"/>
    </xf>
    <xf numFmtId="0" fontId="34" fillId="4" borderId="11" xfId="0" applyFont="1" applyFill="1" applyBorder="1" applyAlignment="1">
      <alignment vertical="center"/>
    </xf>
    <xf numFmtId="0" fontId="34" fillId="4" borderId="143" xfId="0" applyFont="1" applyFill="1" applyBorder="1" applyAlignment="1">
      <alignment vertical="center"/>
    </xf>
    <xf numFmtId="3" fontId="30" fillId="31" borderId="143" xfId="0" applyNumberFormat="1" applyFont="1" applyFill="1" applyBorder="1" applyAlignment="1">
      <alignment horizontal="right" vertical="center"/>
    </xf>
    <xf numFmtId="0" fontId="34" fillId="4" borderId="97" xfId="0" applyFont="1" applyFill="1" applyBorder="1" applyAlignment="1">
      <alignment vertical="center"/>
    </xf>
    <xf numFmtId="0" fontId="34" fillId="4" borderId="147" xfId="0" applyFont="1" applyFill="1" applyBorder="1" applyAlignment="1">
      <alignment vertical="center"/>
    </xf>
    <xf numFmtId="0" fontId="30" fillId="4" borderId="11" xfId="0" applyFont="1" applyFill="1" applyBorder="1" applyAlignment="1">
      <alignment vertical="center" wrapText="1"/>
    </xf>
    <xf numFmtId="0" fontId="30" fillId="4" borderId="143" xfId="0" applyFont="1" applyFill="1" applyBorder="1" applyAlignment="1">
      <alignment vertical="center" wrapText="1"/>
    </xf>
    <xf numFmtId="0" fontId="30" fillId="4" borderId="97" xfId="0" applyFont="1" applyFill="1" applyBorder="1" applyAlignment="1">
      <alignment vertical="center" wrapText="1"/>
    </xf>
    <xf numFmtId="0" fontId="30" fillId="4" borderId="147" xfId="0" applyFont="1" applyFill="1" applyBorder="1" applyAlignment="1">
      <alignment vertical="center" wrapText="1"/>
    </xf>
    <xf numFmtId="3" fontId="30" fillId="4" borderId="142" xfId="0" applyNumberFormat="1" applyFont="1" applyFill="1" applyBorder="1" applyAlignment="1">
      <alignment horizontal="right" vertical="center"/>
    </xf>
    <xf numFmtId="0" fontId="46" fillId="3" borderId="62" xfId="0" applyFont="1" applyFill="1" applyBorder="1" applyAlignment="1">
      <alignment horizontal="center" wrapText="1"/>
    </xf>
    <xf numFmtId="164" fontId="95" fillId="3" borderId="0" xfId="1" applyNumberFormat="1" applyFont="1" applyFill="1" applyBorder="1" applyAlignment="1">
      <alignment horizontal="right" vertical="center"/>
    </xf>
    <xf numFmtId="164" fontId="95" fillId="4" borderId="46" xfId="1" applyNumberFormat="1" applyFont="1" applyFill="1" applyBorder="1" applyAlignment="1">
      <alignment horizontal="right" vertical="center"/>
    </xf>
    <xf numFmtId="0" fontId="97" fillId="4" borderId="24" xfId="0" applyFont="1" applyFill="1" applyBorder="1" applyAlignment="1">
      <alignment vertical="center"/>
    </xf>
    <xf numFmtId="0" fontId="97" fillId="4" borderId="0" xfId="0" applyFont="1" applyFill="1" applyBorder="1" applyAlignment="1">
      <alignment vertical="center"/>
    </xf>
    <xf numFmtId="164" fontId="95" fillId="3" borderId="45" xfId="1" applyNumberFormat="1" applyFont="1" applyFill="1" applyBorder="1" applyAlignment="1">
      <alignment horizontal="right" vertical="center"/>
    </xf>
    <xf numFmtId="0" fontId="97" fillId="4" borderId="88" xfId="0" applyFont="1" applyFill="1" applyBorder="1" applyAlignment="1">
      <alignment vertical="center"/>
    </xf>
    <xf numFmtId="0" fontId="95" fillId="4" borderId="0" xfId="0" applyFont="1" applyFill="1" applyBorder="1" applyAlignment="1">
      <alignment vertical="center" wrapText="1"/>
    </xf>
    <xf numFmtId="0" fontId="95" fillId="4" borderId="88" xfId="0" applyFont="1" applyFill="1" applyBorder="1" applyAlignment="1">
      <alignment vertical="center" wrapText="1"/>
    </xf>
    <xf numFmtId="0" fontId="95" fillId="4" borderId="88" xfId="0" applyFont="1" applyFill="1" applyBorder="1" applyAlignment="1">
      <alignment horizontal="center" vertical="center" wrapText="1"/>
    </xf>
    <xf numFmtId="3" fontId="46" fillId="4" borderId="24" xfId="0" applyNumberFormat="1" applyFont="1" applyFill="1" applyBorder="1" applyAlignment="1">
      <alignment horizontal="right" vertical="center"/>
    </xf>
    <xf numFmtId="0" fontId="79" fillId="3" borderId="8" xfId="0" applyFont="1" applyFill="1" applyBorder="1" applyAlignment="1"/>
    <xf numFmtId="3" fontId="95" fillId="4" borderId="145" xfId="0" applyNumberFormat="1" applyFont="1" applyFill="1" applyBorder="1" applyAlignment="1">
      <alignment horizontal="right" vertical="center"/>
    </xf>
    <xf numFmtId="3" fontId="95" fillId="4" borderId="142" xfId="0" applyNumberFormat="1" applyFont="1" applyFill="1" applyBorder="1" applyAlignment="1">
      <alignment vertical="center"/>
    </xf>
    <xf numFmtId="3" fontId="95" fillId="4" borderId="143" xfId="0" applyNumberFormat="1" applyFont="1" applyFill="1" applyBorder="1" applyAlignment="1">
      <alignment vertical="center"/>
    </xf>
    <xf numFmtId="3" fontId="95" fillId="4" borderId="99" xfId="0" applyNumberFormat="1" applyFont="1" applyFill="1" applyBorder="1" applyAlignment="1">
      <alignment vertical="center" wrapText="1"/>
    </xf>
    <xf numFmtId="3" fontId="95" fillId="4" borderId="147" xfId="0" applyNumberFormat="1" applyFont="1" applyFill="1" applyBorder="1" applyAlignment="1">
      <alignment vertical="center"/>
    </xf>
    <xf numFmtId="3" fontId="46" fillId="3" borderId="142" xfId="0" applyNumberFormat="1" applyFont="1" applyFill="1" applyBorder="1" applyAlignment="1">
      <alignment vertical="center"/>
    </xf>
    <xf numFmtId="0" fontId="130" fillId="4" borderId="0" xfId="57" applyFont="1" applyFill="1"/>
    <xf numFmtId="167" fontId="130" fillId="4" borderId="11" xfId="57" applyNumberFormat="1" applyFont="1" applyFill="1" applyBorder="1"/>
    <xf numFmtId="167" fontId="130" fillId="4" borderId="0" xfId="57" applyNumberFormat="1" applyFont="1" applyFill="1" applyBorder="1"/>
    <xf numFmtId="3" fontId="131" fillId="4" borderId="98" xfId="57" applyNumberFormat="1" applyFont="1" applyFill="1" applyBorder="1"/>
    <xf numFmtId="166" fontId="130" fillId="4" borderId="11" xfId="57" applyNumberFormat="1" applyFont="1" applyFill="1" applyBorder="1"/>
    <xf numFmtId="166" fontId="130" fillId="4" borderId="62" xfId="57" applyNumberFormat="1" applyFont="1" applyFill="1" applyBorder="1"/>
    <xf numFmtId="3" fontId="131" fillId="4" borderId="10" xfId="57" applyNumberFormat="1" applyFont="1" applyFill="1" applyBorder="1"/>
    <xf numFmtId="0" fontId="130" fillId="4" borderId="24" xfId="57" applyFont="1" applyFill="1" applyBorder="1"/>
    <xf numFmtId="167" fontId="130" fillId="4" borderId="21" xfId="57" applyNumberFormat="1" applyFont="1" applyFill="1" applyBorder="1"/>
    <xf numFmtId="167" fontId="130" fillId="4" borderId="24" xfId="57" applyNumberFormat="1" applyFont="1" applyFill="1" applyBorder="1"/>
    <xf numFmtId="3" fontId="131" fillId="4" borderId="3" xfId="57" applyNumberFormat="1" applyFont="1" applyFill="1" applyBorder="1"/>
    <xf numFmtId="166" fontId="130" fillId="4" borderId="21" xfId="57" applyNumberFormat="1" applyFont="1" applyFill="1" applyBorder="1"/>
    <xf numFmtId="166" fontId="130" fillId="4" borderId="22" xfId="57" applyNumberFormat="1" applyFont="1" applyFill="1" applyBorder="1"/>
    <xf numFmtId="0" fontId="130" fillId="4" borderId="0" xfId="57" applyFont="1" applyFill="1" applyAlignment="1">
      <alignment horizontal="left"/>
    </xf>
    <xf numFmtId="0" fontId="130" fillId="4" borderId="88" xfId="57" applyFont="1" applyFill="1" applyBorder="1"/>
    <xf numFmtId="167" fontId="130" fillId="4" borderId="97" xfId="57" applyNumberFormat="1" applyFont="1" applyFill="1" applyBorder="1"/>
    <xf numFmtId="167" fontId="130" fillId="4" borderId="88" xfId="57" applyNumberFormat="1" applyFont="1" applyFill="1" applyBorder="1"/>
    <xf numFmtId="166" fontId="130" fillId="4" borderId="97" xfId="57" applyNumberFormat="1" applyFont="1" applyFill="1" applyBorder="1"/>
    <xf numFmtId="166" fontId="130" fillId="4" borderId="89" xfId="57" applyNumberFormat="1" applyFont="1" applyFill="1" applyBorder="1"/>
    <xf numFmtId="0" fontId="129" fillId="37" borderId="0" xfId="3" applyFont="1" applyFill="1" applyBorder="1" applyAlignment="1">
      <alignment vertical="center"/>
    </xf>
    <xf numFmtId="0" fontId="123" fillId="4" borderId="0" xfId="3" applyFont="1" applyFill="1" applyBorder="1" applyAlignment="1">
      <alignment vertical="center" wrapText="1"/>
    </xf>
    <xf numFmtId="0" fontId="10" fillId="4" borderId="148" xfId="3" applyFill="1" applyBorder="1"/>
    <xf numFmtId="0" fontId="120" fillId="4" borderId="148" xfId="3" applyFont="1" applyFill="1" applyBorder="1" applyAlignment="1">
      <alignment vertical="center"/>
    </xf>
    <xf numFmtId="0" fontId="10" fillId="4" borderId="148" xfId="3" applyFill="1" applyBorder="1" applyAlignment="1">
      <alignment vertical="center"/>
    </xf>
    <xf numFmtId="0" fontId="10" fillId="4" borderId="149" xfId="3" applyFill="1" applyBorder="1"/>
    <xf numFmtId="0" fontId="10" fillId="4" borderId="150" xfId="3" applyFill="1" applyBorder="1"/>
    <xf numFmtId="0" fontId="10" fillId="4" borderId="151" xfId="3" applyFill="1" applyBorder="1"/>
    <xf numFmtId="0" fontId="10" fillId="4" borderId="151" xfId="3" applyFill="1" applyBorder="1" applyAlignment="1"/>
    <xf numFmtId="0" fontId="10" fillId="4" borderId="152" xfId="3" applyFill="1" applyBorder="1"/>
    <xf numFmtId="0" fontId="37" fillId="3" borderId="0" xfId="3" applyFont="1" applyFill="1" applyBorder="1" applyAlignment="1">
      <alignment horizontal="left" vertical="center"/>
    </xf>
    <xf numFmtId="0" fontId="37" fillId="3" borderId="0" xfId="3" applyFont="1" applyFill="1" applyBorder="1" applyAlignment="1">
      <alignment horizontal="left"/>
    </xf>
    <xf numFmtId="0" fontId="84" fillId="3" borderId="0" xfId="3" applyFont="1" applyFill="1" applyBorder="1"/>
    <xf numFmtId="0" fontId="84" fillId="3" borderId="0" xfId="0" applyFont="1" applyFill="1" applyBorder="1" applyAlignment="1">
      <alignment vertical="top" wrapText="1"/>
    </xf>
    <xf numFmtId="0" fontId="81" fillId="3" borderId="0" xfId="3" applyFont="1" applyFill="1" applyBorder="1" applyAlignment="1">
      <alignment vertical="top"/>
    </xf>
    <xf numFmtId="0" fontId="84" fillId="3" borderId="0" xfId="3" applyFont="1" applyFill="1" applyBorder="1" applyAlignment="1">
      <alignment vertical="top" wrapText="1"/>
    </xf>
    <xf numFmtId="0" fontId="84" fillId="3" borderId="0" xfId="0" applyFont="1" applyFill="1" applyBorder="1" applyAlignment="1">
      <alignment horizontal="left" vertical="top" wrapText="1"/>
    </xf>
    <xf numFmtId="0" fontId="132" fillId="4" borderId="0" xfId="3" applyFont="1" applyFill="1" applyBorder="1" applyAlignment="1">
      <alignment horizontal="right"/>
    </xf>
    <xf numFmtId="0" fontId="30" fillId="4" borderId="24" xfId="3" applyFont="1" applyFill="1" applyBorder="1" applyAlignment="1">
      <alignment horizontal="center"/>
    </xf>
    <xf numFmtId="0" fontId="30" fillId="4" borderId="21" xfId="3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horizontal="center" wrapText="1"/>
    </xf>
    <xf numFmtId="0" fontId="10" fillId="3" borderId="0" xfId="3" applyFont="1" applyFill="1" applyBorder="1" applyAlignment="1">
      <alignment horizontal="right" vertical="center"/>
    </xf>
    <xf numFmtId="0" fontId="133" fillId="4" borderId="0" xfId="3" applyFont="1" applyFill="1" applyBorder="1" applyAlignment="1">
      <alignment horizontal="right" vertical="center" wrapText="1"/>
    </xf>
    <xf numFmtId="0" fontId="10" fillId="3" borderId="14" xfId="3" applyFill="1" applyBorder="1" applyAlignment="1">
      <alignment vertical="center"/>
    </xf>
    <xf numFmtId="0" fontId="123" fillId="4" borderId="14" xfId="3" applyFont="1" applyFill="1" applyBorder="1" applyAlignment="1">
      <alignment vertical="center" wrapText="1"/>
    </xf>
    <xf numFmtId="0" fontId="10" fillId="3" borderId="153" xfId="3" applyFill="1" applyBorder="1"/>
    <xf numFmtId="0" fontId="10" fillId="4" borderId="154" xfId="3" applyFill="1" applyBorder="1" applyAlignment="1">
      <alignment vertical="center"/>
    </xf>
    <xf numFmtId="0" fontId="10" fillId="4" borderId="155" xfId="3" applyFill="1" applyBorder="1" applyAlignment="1">
      <alignment vertical="center"/>
    </xf>
    <xf numFmtId="0" fontId="129" fillId="37" borderId="156" xfId="3" applyFont="1" applyFill="1" applyBorder="1" applyAlignment="1">
      <alignment vertical="center"/>
    </xf>
    <xf numFmtId="0" fontId="10" fillId="4" borderId="156" xfId="3" applyFill="1" applyBorder="1"/>
    <xf numFmtId="0" fontId="10" fillId="4" borderId="136" xfId="3" applyFill="1" applyBorder="1"/>
    <xf numFmtId="0" fontId="10" fillId="4" borderId="158" xfId="3" applyFill="1" applyBorder="1"/>
    <xf numFmtId="0" fontId="10" fillId="4" borderId="159" xfId="3" applyFill="1" applyBorder="1"/>
    <xf numFmtId="0" fontId="10" fillId="4" borderId="136" xfId="3" applyFill="1" applyBorder="1" applyAlignment="1"/>
    <xf numFmtId="0" fontId="30" fillId="3" borderId="0" xfId="3" applyFont="1" applyFill="1" applyBorder="1" applyAlignment="1">
      <alignment horizontal="left" vertical="center"/>
    </xf>
    <xf numFmtId="0" fontId="136" fillId="4" borderId="0" xfId="3" applyFont="1" applyFill="1" applyBorder="1" applyAlignment="1">
      <alignment horizontal="right"/>
    </xf>
    <xf numFmtId="0" fontId="76" fillId="3" borderId="0" xfId="3" applyFont="1" applyFill="1" applyBorder="1" applyAlignment="1">
      <alignment horizontal="right"/>
    </xf>
    <xf numFmtId="0" fontId="76" fillId="3" borderId="0" xfId="3" applyFont="1" applyFill="1" applyBorder="1" applyAlignment="1">
      <alignment vertical="center"/>
    </xf>
    <xf numFmtId="0" fontId="76" fillId="3" borderId="0" xfId="3" applyFont="1" applyFill="1" applyBorder="1" applyAlignment="1">
      <alignment horizontal="left" vertical="center" wrapText="1"/>
    </xf>
    <xf numFmtId="0" fontId="76" fillId="3" borderId="0" xfId="3" applyFont="1" applyFill="1" applyBorder="1"/>
    <xf numFmtId="0" fontId="76" fillId="4" borderId="0" xfId="0" applyFont="1" applyFill="1" applyBorder="1" applyAlignment="1">
      <alignment horizontal="left" vertical="center" wrapText="1"/>
    </xf>
    <xf numFmtId="0" fontId="76" fillId="3" borderId="0" xfId="3" applyFont="1" applyFill="1" applyBorder="1" applyAlignment="1">
      <alignment horizontal="left" vertical="center"/>
    </xf>
    <xf numFmtId="0" fontId="76" fillId="3" borderId="0" xfId="3" applyFont="1" applyFill="1" applyBorder="1" applyAlignment="1">
      <alignment vertical="center" wrapText="1"/>
    </xf>
    <xf numFmtId="0" fontId="76" fillId="3" borderId="0" xfId="3" applyFont="1" applyFill="1" applyBorder="1" applyAlignment="1">
      <alignment wrapText="1"/>
    </xf>
    <xf numFmtId="0" fontId="76" fillId="4" borderId="0" xfId="0" applyFont="1" applyFill="1" applyBorder="1" applyAlignment="1">
      <alignment vertical="center" wrapText="1"/>
    </xf>
    <xf numFmtId="0" fontId="55" fillId="4" borderId="156" xfId="3" applyFont="1" applyFill="1" applyBorder="1" applyAlignment="1">
      <alignment horizontal="right" vertical="center"/>
    </xf>
    <xf numFmtId="0" fontId="80" fillId="4" borderId="156" xfId="3" applyFont="1" applyFill="1" applyBorder="1" applyAlignment="1">
      <alignment vertical="center"/>
    </xf>
    <xf numFmtId="0" fontId="30" fillId="3" borderId="0" xfId="3" applyFont="1" applyFill="1" applyBorder="1" applyAlignment="1">
      <alignment horizontal="right" wrapText="1"/>
    </xf>
    <xf numFmtId="0" fontId="30" fillId="3" borderId="0" xfId="3" applyFont="1" applyFill="1" applyBorder="1" applyAlignment="1">
      <alignment horizontal="right" vertical="center" wrapText="1"/>
    </xf>
    <xf numFmtId="0" fontId="137" fillId="4" borderId="156" xfId="3" applyFont="1" applyFill="1" applyBorder="1" applyAlignment="1">
      <alignment horizontal="left" vertical="center"/>
    </xf>
    <xf numFmtId="0" fontId="137" fillId="4" borderId="0" xfId="3" applyFont="1" applyFill="1" applyBorder="1" applyAlignment="1">
      <alignment horizontal="left" vertical="top"/>
    </xf>
    <xf numFmtId="0" fontId="137" fillId="4" borderId="0" xfId="3" applyFont="1" applyFill="1" applyBorder="1" applyAlignment="1">
      <alignment horizontal="left" vertical="center"/>
    </xf>
    <xf numFmtId="0" fontId="138" fillId="4" borderId="0" xfId="3" applyFont="1" applyFill="1" applyBorder="1"/>
    <xf numFmtId="0" fontId="138" fillId="0" borderId="0" xfId="3" applyFont="1" applyFill="1" applyBorder="1"/>
    <xf numFmtId="0" fontId="138" fillId="4" borderId="0" xfId="3" applyFont="1" applyFill="1" applyBorder="1" applyAlignment="1">
      <alignment vertical="center"/>
    </xf>
    <xf numFmtId="0" fontId="138" fillId="3" borderId="0" xfId="3" applyFont="1" applyFill="1" applyBorder="1"/>
    <xf numFmtId="0" fontId="47" fillId="3" borderId="0" xfId="3" applyFont="1" applyFill="1" applyBorder="1" applyAlignment="1">
      <alignment horizontal="center" vertical="center"/>
    </xf>
    <xf numFmtId="0" fontId="137" fillId="4" borderId="0" xfId="3" applyFont="1" applyFill="1" applyBorder="1" applyAlignment="1">
      <alignment horizontal="center" vertical="center"/>
    </xf>
    <xf numFmtId="0" fontId="47" fillId="3" borderId="0" xfId="3" applyFont="1" applyFill="1" applyBorder="1" applyAlignment="1">
      <alignment horizontal="center"/>
    </xf>
    <xf numFmtId="0" fontId="55" fillId="4" borderId="156" xfId="3" applyFont="1" applyFill="1" applyBorder="1" applyAlignment="1">
      <alignment horizontal="left"/>
    </xf>
    <xf numFmtId="0" fontId="81" fillId="4" borderId="156" xfId="3" applyFont="1" applyFill="1" applyBorder="1" applyAlignment="1">
      <alignment vertical="center"/>
    </xf>
    <xf numFmtId="0" fontId="139" fillId="4" borderId="156" xfId="3" applyFont="1" applyFill="1" applyBorder="1" applyAlignment="1">
      <alignment vertical="center"/>
    </xf>
    <xf numFmtId="0" fontId="30" fillId="3" borderId="156" xfId="3" applyFont="1" applyFill="1" applyBorder="1" applyAlignment="1">
      <alignment horizontal="left"/>
    </xf>
    <xf numFmtId="0" fontId="55" fillId="4" borderId="156" xfId="3" applyFont="1" applyFill="1" applyBorder="1" applyAlignment="1">
      <alignment wrapText="1"/>
    </xf>
    <xf numFmtId="0" fontId="79" fillId="4" borderId="156" xfId="3" applyFont="1" applyFill="1" applyBorder="1" applyAlignment="1">
      <alignment vertical="center" wrapText="1"/>
    </xf>
    <xf numFmtId="0" fontId="45" fillId="4" borderId="156" xfId="3" applyFont="1" applyFill="1" applyBorder="1" applyAlignment="1">
      <alignment vertical="center" wrapText="1"/>
    </xf>
    <xf numFmtId="0" fontId="55" fillId="4" borderId="156" xfId="3" applyFont="1" applyFill="1" applyBorder="1" applyAlignment="1"/>
    <xf numFmtId="0" fontId="79" fillId="4" borderId="156" xfId="3" applyFont="1" applyFill="1" applyBorder="1" applyAlignment="1">
      <alignment vertical="center"/>
    </xf>
    <xf numFmtId="0" fontId="45" fillId="4" borderId="156" xfId="3" applyFont="1" applyFill="1" applyBorder="1" applyAlignment="1">
      <alignment vertical="center"/>
    </xf>
    <xf numFmtId="0" fontId="137" fillId="4" borderId="0" xfId="3" applyFont="1" applyFill="1" applyBorder="1" applyAlignment="1">
      <alignment horizontal="left"/>
    </xf>
    <xf numFmtId="0" fontId="78" fillId="4" borderId="156" xfId="3" applyFont="1" applyFill="1" applyBorder="1" applyAlignment="1">
      <alignment vertical="center"/>
    </xf>
    <xf numFmtId="0" fontId="30" fillId="4" borderId="15" xfId="0" applyFont="1" applyFill="1" applyBorder="1" applyAlignment="1">
      <alignment horizontal="center"/>
    </xf>
    <xf numFmtId="167" fontId="30" fillId="25" borderId="58" xfId="3" applyNumberFormat="1" applyFont="1" applyFill="1" applyBorder="1" applyAlignment="1">
      <alignment horizontal="right" vertical="center"/>
    </xf>
    <xf numFmtId="167" fontId="30" fillId="25" borderId="60" xfId="3" applyNumberFormat="1" applyFont="1" applyFill="1" applyBorder="1" applyAlignment="1">
      <alignment horizontal="right" vertical="center"/>
    </xf>
    <xf numFmtId="167" fontId="30" fillId="25" borderId="43" xfId="3" applyNumberFormat="1" applyFont="1" applyFill="1" applyBorder="1" applyAlignment="1">
      <alignment horizontal="right" vertical="center"/>
    </xf>
    <xf numFmtId="167" fontId="30" fillId="25" borderId="59" xfId="3" applyNumberFormat="1" applyFont="1" applyFill="1" applyBorder="1" applyAlignment="1">
      <alignment horizontal="right" vertical="center"/>
    </xf>
    <xf numFmtId="167" fontId="30" fillId="25" borderId="20" xfId="3" applyNumberFormat="1" applyFont="1" applyFill="1" applyBorder="1" applyAlignment="1">
      <alignment horizontal="right" vertical="center"/>
    </xf>
    <xf numFmtId="167" fontId="30" fillId="25" borderId="33" xfId="3" applyNumberFormat="1" applyFont="1" applyFill="1" applyBorder="1" applyAlignment="1">
      <alignment horizontal="right" vertical="center"/>
    </xf>
    <xf numFmtId="0" fontId="78" fillId="4" borderId="156" xfId="15" applyFont="1" applyFill="1" applyBorder="1" applyAlignment="1">
      <alignment vertical="center"/>
    </xf>
    <xf numFmtId="0" fontId="80" fillId="4" borderId="156" xfId="3" applyFont="1" applyFill="1" applyBorder="1" applyAlignment="1"/>
    <xf numFmtId="0" fontId="78" fillId="4" borderId="156" xfId="3" applyFont="1" applyFill="1" applyBorder="1" applyAlignment="1"/>
    <xf numFmtId="167" fontId="95" fillId="25" borderId="43" xfId="3" applyNumberFormat="1" applyFont="1" applyFill="1" applyBorder="1" applyAlignment="1">
      <alignment horizontal="right" vertical="center"/>
    </xf>
    <xf numFmtId="0" fontId="30" fillId="3" borderId="156" xfId="3" applyFont="1" applyFill="1" applyBorder="1" applyAlignment="1">
      <alignment horizontal="right"/>
    </xf>
    <xf numFmtId="0" fontId="30" fillId="4" borderId="34" xfId="19" applyFont="1" applyFill="1" applyBorder="1" applyAlignment="1">
      <alignment horizontal="right" vertical="center"/>
    </xf>
    <xf numFmtId="167" fontId="30" fillId="25" borderId="94" xfId="3" applyNumberFormat="1" applyFont="1" applyFill="1" applyBorder="1" applyAlignment="1">
      <alignment horizontal="right" vertical="center"/>
    </xf>
    <xf numFmtId="167" fontId="30" fillId="25" borderId="3" xfId="3" applyNumberFormat="1" applyFont="1" applyFill="1" applyBorder="1" applyAlignment="1">
      <alignment horizontal="right" vertical="center"/>
    </xf>
    <xf numFmtId="167" fontId="30" fillId="25" borderId="21" xfId="3" applyNumberFormat="1" applyFont="1" applyFill="1" applyBorder="1" applyAlignment="1">
      <alignment horizontal="right" vertical="center"/>
    </xf>
    <xf numFmtId="167" fontId="30" fillId="25" borderId="74" xfId="3" applyNumberFormat="1" applyFont="1" applyFill="1" applyBorder="1" applyAlignment="1">
      <alignment horizontal="right" vertical="center"/>
    </xf>
    <xf numFmtId="0" fontId="84" fillId="4" borderId="20" xfId="56" applyFont="1" applyFill="1" applyBorder="1" applyAlignment="1">
      <alignment horizontal="center" textRotation="90"/>
    </xf>
    <xf numFmtId="166" fontId="84" fillId="4" borderId="10" xfId="56" applyNumberFormat="1" applyFont="1" applyFill="1" applyBorder="1" applyAlignment="1">
      <alignment horizontal="center"/>
    </xf>
    <xf numFmtId="166" fontId="84" fillId="4" borderId="3" xfId="56" applyNumberFormat="1" applyFont="1" applyFill="1" applyBorder="1" applyAlignment="1">
      <alignment horizontal="center"/>
    </xf>
    <xf numFmtId="167" fontId="84" fillId="25" borderId="3" xfId="3" applyNumberFormat="1" applyFont="1" applyFill="1" applyBorder="1" applyAlignment="1">
      <alignment horizontal="center" vertical="center"/>
    </xf>
    <xf numFmtId="167" fontId="84" fillId="4" borderId="10" xfId="3" applyNumberFormat="1" applyFont="1" applyFill="1" applyBorder="1" applyAlignment="1">
      <alignment horizontal="center" vertical="center"/>
    </xf>
    <xf numFmtId="167" fontId="84" fillId="4" borderId="3" xfId="3" applyNumberFormat="1" applyFont="1" applyFill="1" applyBorder="1" applyAlignment="1">
      <alignment horizontal="center" vertical="center"/>
    </xf>
    <xf numFmtId="0" fontId="84" fillId="4" borderId="3" xfId="56" applyFont="1" applyFill="1" applyBorder="1" applyAlignment="1">
      <alignment horizontal="center"/>
    </xf>
    <xf numFmtId="0" fontId="30" fillId="4" borderId="156" xfId="3" applyFont="1" applyFill="1" applyBorder="1"/>
    <xf numFmtId="0" fontId="30" fillId="4" borderId="156" xfId="3" applyFont="1" applyFill="1" applyBorder="1" applyAlignment="1">
      <alignment horizontal="center" vertical="center" wrapText="1"/>
    </xf>
    <xf numFmtId="3" fontId="51" fillId="4" borderId="0" xfId="3" applyNumberFormat="1" applyFont="1" applyFill="1" applyBorder="1"/>
    <xf numFmtId="167" fontId="51" fillId="4" borderId="0" xfId="3" applyNumberFormat="1" applyFont="1" applyFill="1" applyBorder="1"/>
    <xf numFmtId="0" fontId="55" fillId="4" borderId="156" xfId="3" applyFont="1" applyFill="1" applyBorder="1" applyAlignment="1">
      <alignment vertical="center"/>
    </xf>
    <xf numFmtId="0" fontId="30" fillId="3" borderId="142" xfId="0" applyFont="1" applyFill="1" applyBorder="1" applyAlignment="1">
      <alignment horizontal="center" wrapText="1"/>
    </xf>
    <xf numFmtId="0" fontId="30" fillId="27" borderId="0" xfId="3" applyFont="1" applyFill="1" applyBorder="1" applyAlignment="1">
      <alignment horizontal="right"/>
    </xf>
    <xf numFmtId="166" fontId="30" fillId="27" borderId="10" xfId="3" applyNumberFormat="1" applyFont="1" applyFill="1" applyBorder="1"/>
    <xf numFmtId="166" fontId="30" fillId="27" borderId="0" xfId="3" applyNumberFormat="1" applyFont="1" applyFill="1" applyBorder="1"/>
    <xf numFmtId="166" fontId="30" fillId="27" borderId="75" xfId="3" applyNumberFormat="1" applyFont="1" applyFill="1" applyBorder="1"/>
    <xf numFmtId="0" fontId="30" fillId="4" borderId="0" xfId="15" applyFont="1" applyFill="1" applyBorder="1" applyAlignment="1">
      <alignment horizontal="center" vertical="center"/>
    </xf>
    <xf numFmtId="0" fontId="73" fillId="3" borderId="156" xfId="3" applyFont="1" applyFill="1" applyBorder="1" applyAlignment="1"/>
    <xf numFmtId="3" fontId="43" fillId="39" borderId="3" xfId="0" applyNumberFormat="1" applyFont="1" applyFill="1" applyBorder="1" applyAlignment="1">
      <alignment horizontal="right" vertical="center" wrapText="1"/>
    </xf>
    <xf numFmtId="3" fontId="30" fillId="38" borderId="3" xfId="0" applyNumberFormat="1" applyFont="1" applyFill="1" applyBorder="1" applyAlignment="1">
      <alignment horizontal="right" vertical="center" wrapText="1"/>
    </xf>
    <xf numFmtId="3" fontId="30" fillId="10" borderId="3" xfId="0" applyNumberFormat="1" applyFont="1" applyFill="1" applyBorder="1" applyAlignment="1">
      <alignment horizontal="right" vertical="center" wrapText="1"/>
    </xf>
    <xf numFmtId="3" fontId="30" fillId="10" borderId="21" xfId="0" applyNumberFormat="1" applyFont="1" applyFill="1" applyBorder="1" applyAlignment="1">
      <alignment horizontal="right" vertical="center" wrapText="1"/>
    </xf>
    <xf numFmtId="167" fontId="30" fillId="4" borderId="29" xfId="3" applyNumberFormat="1" applyFont="1" applyFill="1" applyBorder="1" applyAlignment="1">
      <alignment horizontal="right" vertical="center"/>
    </xf>
    <xf numFmtId="0" fontId="30" fillId="27" borderId="22" xfId="3" applyFont="1" applyFill="1" applyBorder="1" applyAlignment="1">
      <alignment horizontal="center" textRotation="90" wrapText="1"/>
    </xf>
    <xf numFmtId="3" fontId="30" fillId="27" borderId="62" xfId="3" applyNumberFormat="1" applyFont="1" applyFill="1" applyBorder="1" applyAlignment="1">
      <alignment vertical="center"/>
    </xf>
    <xf numFmtId="3" fontId="30" fillId="27" borderId="75" xfId="3" applyNumberFormat="1" applyFont="1" applyFill="1" applyBorder="1" applyAlignment="1">
      <alignment vertical="center"/>
    </xf>
    <xf numFmtId="3" fontId="30" fillId="27" borderId="26" xfId="3" applyNumberFormat="1" applyFont="1" applyFill="1" applyBorder="1" applyAlignment="1">
      <alignment vertical="center"/>
    </xf>
    <xf numFmtId="0" fontId="30" fillId="27" borderId="30" xfId="3" applyFont="1" applyFill="1" applyBorder="1" applyAlignment="1">
      <alignment horizontal="center" textRotation="90" wrapText="1"/>
    </xf>
    <xf numFmtId="3" fontId="30" fillId="27" borderId="13" xfId="3" applyNumberFormat="1" applyFont="1" applyFill="1" applyBorder="1" applyAlignment="1">
      <alignment vertical="center"/>
    </xf>
    <xf numFmtId="3" fontId="30" fillId="27" borderId="30" xfId="3" applyNumberFormat="1" applyFont="1" applyFill="1" applyBorder="1" applyAlignment="1">
      <alignment vertical="center"/>
    </xf>
    <xf numFmtId="3" fontId="30" fillId="27" borderId="13" xfId="3" applyNumberFormat="1" applyFont="1" applyFill="1" applyBorder="1" applyAlignment="1">
      <alignment horizontal="right" vertical="center"/>
    </xf>
    <xf numFmtId="3" fontId="30" fillId="27" borderId="30" xfId="3" applyNumberFormat="1" applyFont="1" applyFill="1" applyBorder="1" applyAlignment="1">
      <alignment horizontal="right" vertical="center"/>
    </xf>
    <xf numFmtId="3" fontId="30" fillId="27" borderId="82" xfId="3" applyNumberFormat="1" applyFont="1" applyFill="1" applyBorder="1" applyAlignment="1">
      <alignment horizontal="right" vertical="center"/>
    </xf>
    <xf numFmtId="0" fontId="34" fillId="3" borderId="0" xfId="15" applyFont="1" applyFill="1" applyBorder="1" applyAlignment="1">
      <alignment vertical="top"/>
    </xf>
    <xf numFmtId="0" fontId="77" fillId="3" borderId="11" xfId="15" applyFont="1" applyFill="1" applyBorder="1" applyAlignment="1"/>
    <xf numFmtId="0" fontId="77" fillId="3" borderId="0" xfId="15" applyFont="1" applyFill="1" applyBorder="1" applyAlignment="1"/>
    <xf numFmtId="0" fontId="30" fillId="4" borderId="10" xfId="0" applyFont="1" applyFill="1" applyBorder="1"/>
    <xf numFmtId="0" fontId="30" fillId="4" borderId="3" xfId="0" applyFont="1" applyFill="1" applyBorder="1" applyAlignment="1">
      <alignment horizontal="right"/>
    </xf>
    <xf numFmtId="0" fontId="30" fillId="4" borderId="3" xfId="0" applyFont="1" applyFill="1" applyBorder="1" applyAlignment="1">
      <alignment horizontal="center"/>
    </xf>
    <xf numFmtId="0" fontId="95" fillId="4" borderId="3" xfId="0" applyFont="1" applyFill="1" applyBorder="1" applyAlignment="1">
      <alignment horizontal="center"/>
    </xf>
    <xf numFmtId="0" fontId="30" fillId="4" borderId="21" xfId="0" applyFont="1" applyFill="1" applyBorder="1"/>
    <xf numFmtId="0" fontId="30" fillId="4" borderId="98" xfId="19" applyFont="1" applyFill="1" applyBorder="1" applyAlignment="1">
      <alignment horizontal="right" vertical="center"/>
    </xf>
    <xf numFmtId="167" fontId="30" fillId="4" borderId="98" xfId="0" applyNumberFormat="1" applyFont="1" applyFill="1" applyBorder="1"/>
    <xf numFmtId="167" fontId="95" fillId="4" borderId="98" xfId="0" applyNumberFormat="1" applyFont="1" applyFill="1" applyBorder="1"/>
    <xf numFmtId="164" fontId="30" fillId="4" borderId="98" xfId="1" applyNumberFormat="1" applyFont="1" applyFill="1" applyBorder="1" applyAlignment="1">
      <alignment horizontal="center" vertical="center"/>
    </xf>
    <xf numFmtId="0" fontId="30" fillId="4" borderId="10" xfId="19" applyFont="1" applyFill="1" applyBorder="1" applyAlignment="1">
      <alignment horizontal="right" vertical="center"/>
    </xf>
    <xf numFmtId="167" fontId="30" fillId="4" borderId="10" xfId="0" applyNumberFormat="1" applyFont="1" applyFill="1" applyBorder="1"/>
    <xf numFmtId="167" fontId="95" fillId="4" borderId="10" xfId="0" applyNumberFormat="1" applyFont="1" applyFill="1" applyBorder="1"/>
    <xf numFmtId="164" fontId="30" fillId="4" borderId="10" xfId="1" applyNumberFormat="1" applyFont="1" applyFill="1" applyBorder="1" applyAlignment="1">
      <alignment horizontal="center" vertical="center"/>
    </xf>
    <xf numFmtId="164" fontId="43" fillId="4" borderId="10" xfId="1" applyNumberFormat="1" applyFont="1" applyFill="1" applyBorder="1" applyAlignment="1">
      <alignment horizontal="center" vertical="center"/>
    </xf>
    <xf numFmtId="0" fontId="43" fillId="40" borderId="3" xfId="19" applyFont="1" applyFill="1" applyBorder="1" applyAlignment="1">
      <alignment horizontal="right" vertical="center"/>
    </xf>
    <xf numFmtId="167" fontId="43" fillId="40" borderId="3" xfId="0" applyNumberFormat="1" applyFont="1" applyFill="1" applyBorder="1"/>
    <xf numFmtId="164" fontId="43" fillId="40" borderId="3" xfId="1" applyNumberFormat="1" applyFont="1" applyFill="1" applyBorder="1" applyAlignment="1">
      <alignment horizontal="center" vertical="center"/>
    </xf>
    <xf numFmtId="0" fontId="30" fillId="28" borderId="3" xfId="19" applyFont="1" applyFill="1" applyBorder="1" applyAlignment="1">
      <alignment horizontal="right" vertical="center"/>
    </xf>
    <xf numFmtId="167" fontId="30" fillId="28" borderId="3" xfId="0" applyNumberFormat="1" applyFont="1" applyFill="1" applyBorder="1"/>
    <xf numFmtId="167" fontId="95" fillId="28" borderId="3" xfId="0" applyNumberFormat="1" applyFont="1" applyFill="1" applyBorder="1"/>
    <xf numFmtId="164" fontId="30" fillId="28" borderId="3" xfId="1" applyNumberFormat="1" applyFont="1" applyFill="1" applyBorder="1" applyAlignment="1">
      <alignment horizontal="center" vertical="center"/>
    </xf>
    <xf numFmtId="0" fontId="30" fillId="31" borderId="3" xfId="19" applyFont="1" applyFill="1" applyBorder="1" applyAlignment="1">
      <alignment horizontal="right" vertical="center"/>
    </xf>
    <xf numFmtId="167" fontId="30" fillId="31" borderId="3" xfId="0" applyNumberFormat="1" applyFont="1" applyFill="1" applyBorder="1"/>
    <xf numFmtId="167" fontId="95" fillId="31" borderId="3" xfId="0" applyNumberFormat="1" applyFont="1" applyFill="1" applyBorder="1"/>
    <xf numFmtId="164" fontId="30" fillId="31" borderId="3" xfId="1" applyNumberFormat="1" applyFont="1" applyFill="1" applyBorder="1" applyAlignment="1">
      <alignment horizontal="center" vertical="center"/>
    </xf>
    <xf numFmtId="0" fontId="30" fillId="29" borderId="3" xfId="19" applyFont="1" applyFill="1" applyBorder="1" applyAlignment="1">
      <alignment horizontal="right" vertical="center"/>
    </xf>
    <xf numFmtId="167" fontId="30" fillId="29" borderId="3" xfId="0" applyNumberFormat="1" applyFont="1" applyFill="1" applyBorder="1"/>
    <xf numFmtId="167" fontId="95" fillId="29" borderId="3" xfId="0" applyNumberFormat="1" applyFont="1" applyFill="1" applyBorder="1"/>
    <xf numFmtId="164" fontId="30" fillId="29" borderId="3" xfId="1" applyNumberFormat="1" applyFont="1" applyFill="1" applyBorder="1" applyAlignment="1">
      <alignment horizontal="center" vertical="center"/>
    </xf>
    <xf numFmtId="0" fontId="30" fillId="4" borderId="89" xfId="0" applyFont="1" applyFill="1" applyBorder="1"/>
    <xf numFmtId="0" fontId="30" fillId="4" borderId="98" xfId="0" applyFont="1" applyFill="1" applyBorder="1"/>
    <xf numFmtId="0" fontId="30" fillId="4" borderId="89" xfId="0" applyFont="1" applyFill="1" applyBorder="1" applyAlignment="1">
      <alignment horizontal="center"/>
    </xf>
    <xf numFmtId="0" fontId="30" fillId="3" borderId="62" xfId="15" applyFont="1" applyFill="1" applyBorder="1" applyAlignment="1"/>
    <xf numFmtId="0" fontId="30" fillId="4" borderId="62" xfId="0" applyFont="1" applyFill="1" applyBorder="1"/>
    <xf numFmtId="0" fontId="30" fillId="4" borderId="22" xfId="0" applyFont="1" applyFill="1" applyBorder="1"/>
    <xf numFmtId="3" fontId="43" fillId="4" borderId="72" xfId="0" applyNumberFormat="1" applyFont="1" applyFill="1" applyBorder="1" applyAlignment="1">
      <alignment horizontal="right" vertical="center"/>
    </xf>
    <xf numFmtId="2" fontId="34" fillId="3" borderId="0" xfId="0" applyNumberFormat="1" applyFont="1" applyFill="1"/>
    <xf numFmtId="0" fontId="30" fillId="3" borderId="0" xfId="0" applyFont="1" applyFill="1" applyAlignment="1">
      <alignment horizontal="right" vertical="top"/>
    </xf>
    <xf numFmtId="0" fontId="30" fillId="3" borderId="0" xfId="0" applyFont="1" applyFill="1" applyBorder="1" applyAlignment="1">
      <alignment horizontal="right" vertical="top"/>
    </xf>
    <xf numFmtId="0" fontId="30" fillId="4" borderId="0" xfId="3" applyFont="1" applyFill="1" applyBorder="1" applyAlignment="1">
      <alignment horizontal="left" vertical="center"/>
    </xf>
    <xf numFmtId="0" fontId="30" fillId="3" borderId="24" xfId="15" applyFont="1" applyFill="1" applyBorder="1" applyAlignment="1">
      <alignment horizontal="center" wrapText="1"/>
    </xf>
    <xf numFmtId="0" fontId="30" fillId="3" borderId="0" xfId="15" applyFont="1" applyFill="1" applyBorder="1" applyAlignment="1">
      <alignment horizontal="center"/>
    </xf>
    <xf numFmtId="0" fontId="30" fillId="4" borderId="0" xfId="15" applyFont="1" applyFill="1" applyBorder="1" applyAlignment="1">
      <alignment horizontal="center" vertical="center"/>
    </xf>
    <xf numFmtId="0" fontId="30" fillId="3" borderId="11" xfId="15" applyFont="1" applyFill="1" applyBorder="1" applyAlignment="1">
      <alignment horizontal="center"/>
    </xf>
    <xf numFmtId="0" fontId="30" fillId="3" borderId="0" xfId="15" applyFont="1" applyFill="1" applyBorder="1" applyAlignment="1">
      <alignment horizontal="center"/>
    </xf>
    <xf numFmtId="0" fontId="30" fillId="3" borderId="10" xfId="15" applyFont="1" applyFill="1" applyBorder="1" applyAlignment="1">
      <alignment horizontal="center" wrapText="1"/>
    </xf>
    <xf numFmtId="0" fontId="30" fillId="3" borderId="62" xfId="15" applyFont="1" applyFill="1" applyBorder="1" applyAlignment="1">
      <alignment horizontal="center" wrapText="1"/>
    </xf>
    <xf numFmtId="0" fontId="30" fillId="3" borderId="24" xfId="15" applyFont="1" applyFill="1" applyBorder="1" applyAlignment="1">
      <alignment horizontal="center" wrapText="1"/>
    </xf>
    <xf numFmtId="0" fontId="30" fillId="4" borderId="0" xfId="15" applyFont="1" applyFill="1" applyBorder="1" applyAlignment="1">
      <alignment vertical="top" wrapText="1"/>
    </xf>
    <xf numFmtId="0" fontId="30" fillId="4" borderId="0" xfId="15" applyFont="1" applyFill="1" applyBorder="1" applyAlignment="1">
      <alignment horizontal="center"/>
    </xf>
    <xf numFmtId="0" fontId="30" fillId="4" borderId="0" xfId="15" applyFont="1" applyFill="1" applyBorder="1"/>
    <xf numFmtId="0" fontId="34" fillId="4" borderId="0" xfId="15" applyFont="1" applyFill="1" applyBorder="1"/>
    <xf numFmtId="0" fontId="30" fillId="4" borderId="0" xfId="15" applyFont="1" applyFill="1" applyBorder="1" applyAlignment="1">
      <alignment horizontal="right"/>
    </xf>
    <xf numFmtId="3" fontId="30" fillId="4" borderId="0" xfId="15" applyNumberFormat="1" applyFont="1" applyFill="1" applyBorder="1"/>
    <xf numFmtId="0" fontId="67" fillId="3" borderId="0" xfId="15" applyFont="1" applyFill="1" applyAlignment="1">
      <alignment horizontal="right"/>
    </xf>
    <xf numFmtId="1" fontId="51" fillId="3" borderId="0" xfId="15" applyNumberFormat="1" applyFont="1" applyFill="1" applyBorder="1" applyAlignment="1"/>
    <xf numFmtId="3" fontId="67" fillId="3" borderId="0" xfId="15" applyNumberFormat="1" applyFont="1" applyFill="1"/>
    <xf numFmtId="3" fontId="51" fillId="3" borderId="0" xfId="15" applyNumberFormat="1" applyFont="1" applyFill="1" applyBorder="1" applyAlignment="1"/>
    <xf numFmtId="166" fontId="51" fillId="4" borderId="0" xfId="3" applyNumberFormat="1" applyFont="1" applyFill="1" applyBorder="1"/>
    <xf numFmtId="1" fontId="51" fillId="4" borderId="0" xfId="3" applyNumberFormat="1" applyFont="1" applyFill="1" applyBorder="1"/>
    <xf numFmtId="0" fontId="30" fillId="4" borderId="0" xfId="3" applyFont="1" applyFill="1" applyBorder="1" applyAlignment="1">
      <alignment wrapText="1"/>
    </xf>
    <xf numFmtId="164" fontId="43" fillId="4" borderId="0" xfId="1" applyNumberFormat="1" applyFont="1" applyFill="1" applyBorder="1"/>
    <xf numFmtId="9" fontId="43" fillId="4" borderId="0" xfId="1" applyFont="1" applyFill="1" applyBorder="1"/>
    <xf numFmtId="164" fontId="30" fillId="3" borderId="62" xfId="1" applyNumberFormat="1" applyFont="1" applyFill="1" applyBorder="1"/>
    <xf numFmtId="0" fontId="34" fillId="3" borderId="24" xfId="15" applyFont="1" applyFill="1" applyBorder="1"/>
    <xf numFmtId="167" fontId="30" fillId="3" borderId="0" xfId="15" applyNumberFormat="1" applyFont="1" applyFill="1" applyBorder="1"/>
    <xf numFmtId="0" fontId="30" fillId="3" borderId="10" xfId="15" applyFont="1" applyFill="1" applyBorder="1" applyAlignment="1">
      <alignment horizontal="right"/>
    </xf>
    <xf numFmtId="167" fontId="30" fillId="25" borderId="0" xfId="15" applyNumberFormat="1" applyFont="1" applyFill="1" applyBorder="1"/>
    <xf numFmtId="0" fontId="30" fillId="3" borderId="97" xfId="15" applyFont="1" applyFill="1" applyBorder="1" applyAlignment="1"/>
    <xf numFmtId="0" fontId="43" fillId="3" borderId="89" xfId="15" applyFont="1" applyFill="1" applyBorder="1" applyAlignment="1"/>
    <xf numFmtId="0" fontId="65" fillId="3" borderId="89" xfId="15" applyFont="1" applyFill="1" applyBorder="1"/>
    <xf numFmtId="3" fontId="43" fillId="3" borderId="89" xfId="15" applyNumberFormat="1" applyFont="1" applyFill="1" applyBorder="1" applyAlignment="1"/>
    <xf numFmtId="1" fontId="43" fillId="3" borderId="97" xfId="15" applyNumberFormat="1" applyFont="1" applyFill="1" applyBorder="1" applyAlignment="1"/>
    <xf numFmtId="0" fontId="65" fillId="3" borderId="98" xfId="15" applyFont="1" applyFill="1" applyBorder="1" applyAlignment="1">
      <alignment horizontal="right"/>
    </xf>
    <xf numFmtId="166" fontId="30" fillId="3" borderId="0" xfId="15" applyNumberFormat="1" applyFont="1" applyFill="1" applyBorder="1" applyAlignment="1"/>
    <xf numFmtId="2" fontId="30" fillId="3" borderId="0" xfId="15" applyNumberFormat="1" applyFont="1" applyFill="1" applyBorder="1" applyAlignment="1"/>
    <xf numFmtId="164" fontId="30" fillId="4" borderId="22" xfId="1" applyNumberFormat="1" applyFont="1" applyFill="1" applyBorder="1"/>
    <xf numFmtId="0" fontId="30" fillId="4" borderId="98" xfId="15" applyFont="1" applyFill="1" applyBorder="1" applyAlignment="1">
      <alignment horizontal="right"/>
    </xf>
    <xf numFmtId="0" fontId="30" fillId="4" borderId="88" xfId="15" applyFont="1" applyFill="1" applyBorder="1" applyAlignment="1">
      <alignment horizontal="center"/>
    </xf>
    <xf numFmtId="167" fontId="30" fillId="4" borderId="0" xfId="15" applyNumberFormat="1" applyFont="1" applyFill="1" applyBorder="1" applyAlignment="1">
      <alignment horizontal="right" vertical="center"/>
    </xf>
    <xf numFmtId="167" fontId="30" fillId="4" borderId="88" xfId="15" applyNumberFormat="1" applyFont="1" applyFill="1" applyBorder="1" applyAlignment="1">
      <alignment horizontal="right" vertical="center"/>
    </xf>
    <xf numFmtId="0" fontId="30" fillId="4" borderId="10" xfId="15" applyFont="1" applyFill="1" applyBorder="1" applyAlignment="1">
      <alignment horizontal="right"/>
    </xf>
    <xf numFmtId="0" fontId="30" fillId="4" borderId="3" xfId="15" applyFont="1" applyFill="1" applyBorder="1" applyAlignment="1">
      <alignment horizontal="right"/>
    </xf>
    <xf numFmtId="0" fontId="30" fillId="4" borderId="24" xfId="15" applyFont="1" applyFill="1" applyBorder="1" applyAlignment="1">
      <alignment horizontal="center"/>
    </xf>
    <xf numFmtId="167" fontId="30" fillId="4" borderId="21" xfId="15" applyNumberFormat="1" applyFont="1" applyFill="1" applyBorder="1"/>
    <xf numFmtId="167" fontId="30" fillId="4" borderId="24" xfId="15" applyNumberFormat="1" applyFont="1" applyFill="1" applyBorder="1"/>
    <xf numFmtId="167" fontId="30" fillId="4" borderId="22" xfId="15" applyNumberFormat="1" applyFont="1" applyFill="1" applyBorder="1"/>
    <xf numFmtId="164" fontId="30" fillId="4" borderId="22" xfId="1" applyNumberFormat="1" applyFont="1" applyFill="1" applyBorder="1" applyAlignment="1">
      <alignment horizontal="right" vertical="center"/>
    </xf>
    <xf numFmtId="0" fontId="30" fillId="0" borderId="72" xfId="15" applyFont="1" applyFill="1" applyBorder="1" applyAlignment="1">
      <alignment horizontal="right"/>
    </xf>
    <xf numFmtId="0" fontId="30" fillId="0" borderId="46" xfId="15" applyFont="1" applyFill="1" applyBorder="1" applyAlignment="1">
      <alignment horizontal="center"/>
    </xf>
    <xf numFmtId="167" fontId="30" fillId="4" borderId="47" xfId="15" applyNumberFormat="1" applyFont="1" applyFill="1" applyBorder="1"/>
    <xf numFmtId="167" fontId="30" fillId="4" borderId="46" xfId="15" applyNumberFormat="1" applyFont="1" applyFill="1" applyBorder="1"/>
    <xf numFmtId="167" fontId="30" fillId="4" borderId="45" xfId="15" applyNumberFormat="1" applyFont="1" applyFill="1" applyBorder="1"/>
    <xf numFmtId="167" fontId="30" fillId="3" borderId="46" xfId="15" applyNumberFormat="1" applyFont="1" applyFill="1" applyBorder="1" applyAlignment="1">
      <alignment horizontal="right" vertical="center"/>
    </xf>
    <xf numFmtId="164" fontId="30" fillId="3" borderId="45" xfId="1" applyNumberFormat="1" applyFont="1" applyFill="1" applyBorder="1"/>
    <xf numFmtId="0" fontId="30" fillId="4" borderId="72" xfId="15" applyFont="1" applyFill="1" applyBorder="1" applyAlignment="1">
      <alignment horizontal="right"/>
    </xf>
    <xf numFmtId="0" fontId="30" fillId="4" borderId="46" xfId="15" applyFont="1" applyFill="1" applyBorder="1" applyAlignment="1">
      <alignment horizontal="center"/>
    </xf>
    <xf numFmtId="167" fontId="30" fillId="4" borderId="46" xfId="15" applyNumberFormat="1" applyFont="1" applyFill="1" applyBorder="1" applyAlignment="1">
      <alignment horizontal="right" vertical="center"/>
    </xf>
    <xf numFmtId="167" fontId="30" fillId="3" borderId="11" xfId="15" applyNumberFormat="1" applyFont="1" applyFill="1" applyBorder="1"/>
    <xf numFmtId="167" fontId="30" fillId="3" borderId="0" xfId="15" applyNumberFormat="1" applyFont="1" applyFill="1" applyAlignment="1">
      <alignment horizontal="right"/>
    </xf>
    <xf numFmtId="2" fontId="30" fillId="4" borderId="0" xfId="19" applyNumberFormat="1" applyFont="1" applyFill="1"/>
    <xf numFmtId="0" fontId="30" fillId="4" borderId="0" xfId="15" applyFont="1" applyFill="1" applyBorder="1" applyAlignment="1">
      <alignment horizontal="center" vertical="center"/>
    </xf>
    <xf numFmtId="4" fontId="34" fillId="3" borderId="0" xfId="15" applyNumberFormat="1" applyFont="1" applyFill="1"/>
    <xf numFmtId="0" fontId="45" fillId="3" borderId="0" xfId="3" applyFont="1" applyFill="1"/>
    <xf numFmtId="166" fontId="47" fillId="3" borderId="0" xfId="3" applyNumberFormat="1" applyFont="1" applyFill="1"/>
    <xf numFmtId="169" fontId="47" fillId="3" borderId="0" xfId="3" applyNumberFormat="1" applyFont="1" applyFill="1"/>
    <xf numFmtId="169" fontId="47" fillId="3" borderId="0" xfId="1" applyNumberFormat="1" applyFont="1" applyFill="1"/>
    <xf numFmtId="3" fontId="30" fillId="4" borderId="87" xfId="3" applyNumberFormat="1" applyFont="1" applyFill="1" applyBorder="1" applyAlignment="1">
      <alignment horizontal="right" vertical="center"/>
    </xf>
    <xf numFmtId="3" fontId="30" fillId="4" borderId="12" xfId="3" applyNumberFormat="1" applyFont="1" applyFill="1" applyBorder="1" applyAlignment="1">
      <alignment horizontal="right" vertical="center"/>
    </xf>
    <xf numFmtId="3" fontId="30" fillId="4" borderId="98" xfId="3" applyNumberFormat="1" applyFont="1" applyFill="1" applyBorder="1" applyAlignment="1">
      <alignment horizontal="right" vertical="center"/>
    </xf>
    <xf numFmtId="164" fontId="43" fillId="3" borderId="0" xfId="1" applyNumberFormat="1" applyFont="1" applyFill="1" applyBorder="1" applyAlignment="1">
      <alignment horizontal="right" vertical="center"/>
    </xf>
    <xf numFmtId="3" fontId="43" fillId="3" borderId="8" xfId="0" applyNumberFormat="1" applyFont="1" applyFill="1" applyBorder="1" applyAlignment="1">
      <alignment horizontal="right" vertical="center"/>
    </xf>
    <xf numFmtId="3" fontId="43" fillId="3" borderId="143" xfId="0" applyNumberFormat="1" applyFont="1" applyFill="1" applyBorder="1" applyAlignment="1">
      <alignment horizontal="right" vertical="center"/>
    </xf>
    <xf numFmtId="164" fontId="43" fillId="3" borderId="62" xfId="1" applyNumberFormat="1" applyFont="1" applyFill="1" applyBorder="1" applyAlignment="1">
      <alignment horizontal="right" vertical="center"/>
    </xf>
    <xf numFmtId="0" fontId="30" fillId="30" borderId="3" xfId="19" applyFont="1" applyFill="1" applyBorder="1" applyAlignment="1">
      <alignment horizontal="right" vertical="center"/>
    </xf>
    <xf numFmtId="167" fontId="30" fillId="30" borderId="3" xfId="0" applyNumberFormat="1" applyFont="1" applyFill="1" applyBorder="1"/>
    <xf numFmtId="167" fontId="95" fillId="30" borderId="3" xfId="0" applyNumberFormat="1" applyFont="1" applyFill="1" applyBorder="1"/>
    <xf numFmtId="164" fontId="30" fillId="30" borderId="3" xfId="1" applyNumberFormat="1" applyFont="1" applyFill="1" applyBorder="1" applyAlignment="1">
      <alignment horizontal="center" vertical="center"/>
    </xf>
    <xf numFmtId="0" fontId="30" fillId="29" borderId="0" xfId="0" applyFont="1" applyFill="1" applyBorder="1" applyAlignment="1">
      <alignment horizontal="right" vertical="center"/>
    </xf>
    <xf numFmtId="3" fontId="30" fillId="29" borderId="11" xfId="0" applyNumberFormat="1" applyFont="1" applyFill="1" applyBorder="1" applyAlignment="1">
      <alignment horizontal="right" vertical="center"/>
    </xf>
    <xf numFmtId="3" fontId="30" fillId="29" borderId="143" xfId="0" applyNumberFormat="1" applyFont="1" applyFill="1" applyBorder="1" applyAlignment="1">
      <alignment horizontal="right" vertical="center"/>
    </xf>
    <xf numFmtId="164" fontId="30" fillId="29" borderId="146" xfId="1" applyNumberFormat="1" applyFont="1" applyFill="1" applyBorder="1" applyAlignment="1">
      <alignment horizontal="right" vertical="center"/>
    </xf>
    <xf numFmtId="164" fontId="30" fillId="29" borderId="102" xfId="1" applyNumberFormat="1" applyFont="1" applyFill="1" applyBorder="1" applyAlignment="1">
      <alignment horizontal="right" vertical="center"/>
    </xf>
    <xf numFmtId="3" fontId="95" fillId="29" borderId="100" xfId="0" applyNumberFormat="1" applyFont="1" applyFill="1" applyBorder="1" applyAlignment="1">
      <alignment horizontal="right" vertical="center"/>
    </xf>
    <xf numFmtId="3" fontId="95" fillId="29" borderId="101" xfId="0" applyNumberFormat="1" applyFont="1" applyFill="1" applyBorder="1" applyAlignment="1">
      <alignment horizontal="right" vertical="center"/>
    </xf>
    <xf numFmtId="164" fontId="95" fillId="29" borderId="0" xfId="1" applyNumberFormat="1" applyFont="1" applyFill="1" applyBorder="1" applyAlignment="1">
      <alignment horizontal="right" vertical="center"/>
    </xf>
    <xf numFmtId="0" fontId="30" fillId="4" borderId="11" xfId="15" applyFont="1" applyFill="1" applyBorder="1" applyAlignment="1">
      <alignment horizontal="center" vertical="center"/>
    </xf>
    <xf numFmtId="3" fontId="30" fillId="4" borderId="98" xfId="19" applyNumberFormat="1" applyFont="1" applyFill="1" applyBorder="1" applyAlignment="1">
      <alignment horizontal="right" vertical="center"/>
    </xf>
    <xf numFmtId="3" fontId="30" fillId="4" borderId="10" xfId="19" applyNumberFormat="1" applyFont="1" applyFill="1" applyBorder="1" applyAlignment="1">
      <alignment horizontal="right" vertical="center"/>
    </xf>
    <xf numFmtId="3" fontId="30" fillId="29" borderId="3" xfId="19" applyNumberFormat="1" applyFont="1" applyFill="1" applyBorder="1" applyAlignment="1">
      <alignment horizontal="right" vertical="center"/>
    </xf>
    <xf numFmtId="3" fontId="30" fillId="30" borderId="3" xfId="19" applyNumberFormat="1" applyFont="1" applyFill="1" applyBorder="1" applyAlignment="1">
      <alignment horizontal="right" vertical="center"/>
    </xf>
    <xf numFmtId="3" fontId="95" fillId="4" borderId="98" xfId="19" applyNumberFormat="1" applyFont="1" applyFill="1" applyBorder="1" applyAlignment="1">
      <alignment horizontal="right" vertical="center"/>
    </xf>
    <xf numFmtId="3" fontId="95" fillId="4" borderId="10" xfId="19" applyNumberFormat="1" applyFont="1" applyFill="1" applyBorder="1" applyAlignment="1">
      <alignment horizontal="right" vertical="center"/>
    </xf>
    <xf numFmtId="3" fontId="95" fillId="29" borderId="3" xfId="19" applyNumberFormat="1" applyFont="1" applyFill="1" applyBorder="1" applyAlignment="1">
      <alignment horizontal="right" vertical="center"/>
    </xf>
    <xf numFmtId="3" fontId="95" fillId="30" borderId="3" xfId="19" applyNumberFormat="1" applyFont="1" applyFill="1" applyBorder="1" applyAlignment="1">
      <alignment horizontal="right" vertical="center"/>
    </xf>
    <xf numFmtId="0" fontId="34" fillId="4" borderId="156" xfId="3" applyFont="1" applyFill="1" applyBorder="1" applyAlignment="1">
      <alignment vertical="center" wrapText="1"/>
    </xf>
    <xf numFmtId="3" fontId="30" fillId="4" borderId="0" xfId="1" applyNumberFormat="1" applyFont="1" applyFill="1" applyBorder="1"/>
    <xf numFmtId="173" fontId="30" fillId="4" borderId="0" xfId="3" applyNumberFormat="1" applyFont="1" applyFill="1" applyBorder="1"/>
    <xf numFmtId="177" fontId="30" fillId="4" borderId="0" xfId="3" applyNumberFormat="1" applyFont="1" applyFill="1" applyBorder="1"/>
    <xf numFmtId="0" fontId="30" fillId="4" borderId="0" xfId="3" applyFont="1" applyFill="1" applyBorder="1" applyAlignment="1">
      <alignment horizontal="center"/>
    </xf>
    <xf numFmtId="0" fontId="30" fillId="4" borderId="0" xfId="3" applyFont="1" applyFill="1" applyBorder="1" applyAlignment="1">
      <alignment horizontal="right"/>
    </xf>
    <xf numFmtId="0" fontId="30" fillId="4" borderId="24" xfId="3" applyFont="1" applyFill="1" applyBorder="1" applyAlignment="1">
      <alignment horizontal="center" vertical="center"/>
    </xf>
    <xf numFmtId="0" fontId="30" fillId="4" borderId="22" xfId="57" applyFont="1" applyFill="1" applyBorder="1" applyAlignment="1">
      <alignment horizontal="center" vertical="center"/>
    </xf>
    <xf numFmtId="178" fontId="30" fillId="4" borderId="0" xfId="3" applyNumberFormat="1" applyFont="1" applyFill="1" applyBorder="1"/>
    <xf numFmtId="0" fontId="30" fillId="4" borderId="0" xfId="3" applyFont="1" applyFill="1" applyBorder="1" applyAlignment="1">
      <alignment vertical="top" wrapText="1"/>
    </xf>
    <xf numFmtId="0" fontId="140" fillId="4" borderId="59" xfId="3" applyFont="1" applyFill="1" applyBorder="1" applyAlignment="1">
      <alignment horizontal="center" wrapText="1"/>
    </xf>
    <xf numFmtId="0" fontId="140" fillId="4" borderId="60" xfId="3" applyFont="1" applyFill="1" applyBorder="1" applyAlignment="1">
      <alignment horizontal="center" wrapText="1"/>
    </xf>
    <xf numFmtId="0" fontId="140" fillId="4" borderId="43" xfId="3" applyFont="1" applyFill="1" applyBorder="1" applyAlignment="1">
      <alignment horizontal="center" wrapText="1"/>
    </xf>
    <xf numFmtId="0" fontId="30" fillId="4" borderId="88" xfId="57" applyFont="1" applyFill="1" applyBorder="1" applyAlignment="1">
      <alignment horizontal="right" vertical="center"/>
    </xf>
    <xf numFmtId="0" fontId="51" fillId="4" borderId="0" xfId="57" applyFont="1" applyFill="1"/>
    <xf numFmtId="0" fontId="51" fillId="4" borderId="0" xfId="57" applyFont="1" applyFill="1" applyAlignment="1">
      <alignment vertical="center"/>
    </xf>
    <xf numFmtId="0" fontId="30" fillId="44" borderId="43" xfId="57" applyFont="1" applyFill="1" applyBorder="1" applyAlignment="1">
      <alignment vertical="center"/>
    </xf>
    <xf numFmtId="3" fontId="30" fillId="44" borderId="59" xfId="57" applyNumberFormat="1" applyFont="1" applyFill="1" applyBorder="1" applyAlignment="1">
      <alignment vertical="center"/>
    </xf>
    <xf numFmtId="3" fontId="30" fillId="44" borderId="43" xfId="57" applyNumberFormat="1" applyFont="1" applyFill="1" applyBorder="1" applyAlignment="1">
      <alignment vertical="center"/>
    </xf>
    <xf numFmtId="164" fontId="30" fillId="44" borderId="20" xfId="1" applyNumberFormat="1" applyFont="1" applyFill="1" applyBorder="1" applyAlignment="1">
      <alignment vertical="center"/>
    </xf>
    <xf numFmtId="0" fontId="114" fillId="4" borderId="156" xfId="57" applyFont="1" applyFill="1" applyBorder="1" applyAlignment="1"/>
    <xf numFmtId="167" fontId="30" fillId="25" borderId="60" xfId="3" applyNumberFormat="1" applyFont="1" applyFill="1" applyBorder="1" applyAlignment="1">
      <alignment vertical="center"/>
    </xf>
    <xf numFmtId="167" fontId="30" fillId="25" borderId="43" xfId="3" applyNumberFormat="1" applyFont="1" applyFill="1" applyBorder="1" applyAlignment="1">
      <alignment vertical="center"/>
    </xf>
    <xf numFmtId="167" fontId="30" fillId="25" borderId="2" xfId="3" applyNumberFormat="1" applyFont="1" applyFill="1" applyBorder="1" applyAlignment="1">
      <alignment horizontal="right" vertical="center"/>
    </xf>
    <xf numFmtId="167" fontId="37" fillId="25" borderId="60" xfId="3" applyNumberFormat="1" applyFont="1" applyFill="1" applyBorder="1" applyAlignment="1">
      <alignment vertical="center"/>
    </xf>
    <xf numFmtId="0" fontId="51" fillId="4" borderId="0" xfId="57" applyFont="1" applyFill="1" applyBorder="1"/>
    <xf numFmtId="0" fontId="34" fillId="4" borderId="156" xfId="3" applyFont="1" applyFill="1" applyBorder="1"/>
    <xf numFmtId="0" fontId="10" fillId="3" borderId="156" xfId="3" applyFill="1" applyBorder="1"/>
    <xf numFmtId="0" fontId="34" fillId="4" borderId="156" xfId="3" applyFont="1" applyFill="1" applyBorder="1" applyAlignment="1">
      <alignment vertical="center"/>
    </xf>
    <xf numFmtId="0" fontId="30" fillId="27" borderId="60" xfId="3" applyFont="1" applyFill="1" applyBorder="1" applyAlignment="1">
      <alignment horizontal="center" vertical="top"/>
    </xf>
    <xf numFmtId="0" fontId="30" fillId="27" borderId="6" xfId="3" applyFont="1" applyFill="1" applyBorder="1" applyAlignment="1">
      <alignment horizontal="center" vertical="top"/>
    </xf>
    <xf numFmtId="0" fontId="32" fillId="27" borderId="3" xfId="3" applyFont="1" applyFill="1" applyBorder="1" applyAlignment="1">
      <alignment horizontal="center" vertical="top"/>
    </xf>
    <xf numFmtId="0" fontId="30" fillId="27" borderId="60" xfId="3" applyFont="1" applyFill="1" applyBorder="1" applyAlignment="1">
      <alignment horizontal="center"/>
    </xf>
    <xf numFmtId="0" fontId="30" fillId="27" borderId="43" xfId="3" applyFont="1" applyFill="1" applyBorder="1" applyAlignment="1">
      <alignment horizontal="center"/>
    </xf>
    <xf numFmtId="0" fontId="30" fillId="29" borderId="59" xfId="3" applyFont="1" applyFill="1" applyBorder="1" applyAlignment="1">
      <alignment horizontal="center" vertical="top"/>
    </xf>
    <xf numFmtId="0" fontId="30" fillId="29" borderId="6" xfId="3" applyFont="1" applyFill="1" applyBorder="1" applyAlignment="1">
      <alignment horizontal="center" vertical="top"/>
    </xf>
    <xf numFmtId="0" fontId="32" fillId="29" borderId="21" xfId="3" applyFont="1" applyFill="1" applyBorder="1" applyAlignment="1">
      <alignment horizontal="center" vertical="top"/>
    </xf>
    <xf numFmtId="0" fontId="30" fillId="29" borderId="59" xfId="3" applyFont="1" applyFill="1" applyBorder="1" applyAlignment="1">
      <alignment horizontal="center"/>
    </xf>
    <xf numFmtId="0" fontId="30" fillId="29" borderId="53" xfId="3" applyFont="1" applyFill="1" applyBorder="1" applyAlignment="1">
      <alignment horizontal="center"/>
    </xf>
    <xf numFmtId="3" fontId="30" fillId="4" borderId="89" xfId="57" applyNumberFormat="1" applyFont="1" applyFill="1" applyBorder="1" applyAlignment="1">
      <alignment horizontal="right" vertical="center"/>
    </xf>
    <xf numFmtId="3" fontId="77" fillId="4" borderId="21" xfId="57" applyNumberFormat="1" applyFont="1" applyFill="1" applyBorder="1" applyAlignment="1">
      <alignment horizontal="right" vertical="center"/>
    </xf>
    <xf numFmtId="3" fontId="77" fillId="4" borderId="24" xfId="57" applyNumberFormat="1" applyFont="1" applyFill="1" applyBorder="1" applyAlignment="1">
      <alignment horizontal="right" vertical="center"/>
    </xf>
    <xf numFmtId="3" fontId="77" fillId="4" borderId="22" xfId="57" applyNumberFormat="1" applyFont="1" applyFill="1" applyBorder="1" applyAlignment="1">
      <alignment horizontal="right" vertical="center"/>
    </xf>
    <xf numFmtId="49" fontId="32" fillId="4" borderId="59" xfId="3" applyNumberFormat="1" applyFont="1" applyFill="1" applyBorder="1" applyAlignment="1">
      <alignment horizontal="center" wrapText="1"/>
    </xf>
    <xf numFmtId="49" fontId="37" fillId="4" borderId="61" xfId="3" applyNumberFormat="1" applyFont="1" applyFill="1" applyBorder="1" applyAlignment="1">
      <alignment horizontal="center" wrapText="1"/>
    </xf>
    <xf numFmtId="167" fontId="37" fillId="4" borderId="53" xfId="19" applyNumberFormat="1" applyFont="1" applyFill="1" applyBorder="1" applyAlignment="1">
      <alignment vertical="center"/>
    </xf>
    <xf numFmtId="167" fontId="37" fillId="4" borderId="11" xfId="19" applyNumberFormat="1" applyFont="1" applyFill="1" applyBorder="1" applyAlignment="1">
      <alignment vertical="center"/>
    </xf>
    <xf numFmtId="167" fontId="37" fillId="4" borderId="21" xfId="19" applyNumberFormat="1" applyFont="1" applyFill="1" applyBorder="1" applyAlignment="1">
      <alignment vertical="center"/>
    </xf>
    <xf numFmtId="167" fontId="37" fillId="30" borderId="59" xfId="3" applyNumberFormat="1" applyFont="1" applyFill="1" applyBorder="1" applyAlignment="1">
      <alignment horizontal="right" vertical="center"/>
    </xf>
    <xf numFmtId="0" fontId="67" fillId="4" borderId="0" xfId="3" applyFont="1" applyFill="1" applyAlignment="1">
      <alignment vertical="center"/>
    </xf>
    <xf numFmtId="0" fontId="38" fillId="4" borderId="3" xfId="3" applyFont="1" applyFill="1" applyBorder="1" applyAlignment="1">
      <alignment horizontal="center" vertical="center"/>
    </xf>
    <xf numFmtId="0" fontId="38" fillId="4" borderId="21" xfId="3" applyFont="1" applyFill="1" applyBorder="1" applyAlignment="1">
      <alignment horizontal="center" vertical="center"/>
    </xf>
    <xf numFmtId="4" fontId="34" fillId="4" borderId="0" xfId="3" applyNumberFormat="1" applyFont="1" applyFill="1"/>
    <xf numFmtId="166" fontId="43" fillId="45" borderId="11" xfId="3" applyNumberFormat="1" applyFont="1" applyFill="1" applyBorder="1" applyAlignment="1">
      <alignment horizontal="right" vertical="center"/>
    </xf>
    <xf numFmtId="166" fontId="43" fillId="45" borderId="0" xfId="3" applyNumberFormat="1" applyFont="1" applyFill="1" applyBorder="1" applyAlignment="1">
      <alignment horizontal="right" vertical="center"/>
    </xf>
    <xf numFmtId="166" fontId="43" fillId="45" borderId="62" xfId="3" applyNumberFormat="1" applyFont="1" applyFill="1" applyBorder="1" applyAlignment="1">
      <alignment horizontal="right" vertical="center"/>
    </xf>
    <xf numFmtId="166" fontId="43" fillId="46" borderId="0" xfId="3" applyNumberFormat="1" applyFont="1" applyFill="1" applyBorder="1" applyAlignment="1">
      <alignment horizontal="right" vertical="center"/>
    </xf>
    <xf numFmtId="166" fontId="43" fillId="46" borderId="62" xfId="3" applyNumberFormat="1" applyFont="1" applyFill="1" applyBorder="1" applyAlignment="1">
      <alignment horizontal="right" vertical="center"/>
    </xf>
    <xf numFmtId="166" fontId="43" fillId="48" borderId="0" xfId="3" applyNumberFormat="1" applyFont="1" applyFill="1" applyBorder="1" applyAlignment="1">
      <alignment horizontal="right" vertical="center"/>
    </xf>
    <xf numFmtId="166" fontId="43" fillId="48" borderId="62" xfId="3" applyNumberFormat="1" applyFont="1" applyFill="1" applyBorder="1" applyAlignment="1">
      <alignment horizontal="right" vertical="center"/>
    </xf>
    <xf numFmtId="166" fontId="43" fillId="47" borderId="0" xfId="3" applyNumberFormat="1" applyFont="1" applyFill="1" applyAlignment="1">
      <alignment horizontal="right"/>
    </xf>
    <xf numFmtId="166" fontId="43" fillId="47" borderId="62" xfId="3" applyNumberFormat="1" applyFont="1" applyFill="1" applyBorder="1" applyAlignment="1">
      <alignment horizontal="right"/>
    </xf>
    <xf numFmtId="166" fontId="43" fillId="40" borderId="0" xfId="3" applyNumberFormat="1" applyFont="1" applyFill="1" applyAlignment="1">
      <alignment horizontal="right"/>
    </xf>
    <xf numFmtId="166" fontId="43" fillId="40" borderId="62" xfId="3" applyNumberFormat="1" applyFont="1" applyFill="1" applyBorder="1" applyAlignment="1">
      <alignment horizontal="right"/>
    </xf>
    <xf numFmtId="166" fontId="43" fillId="35" borderId="0" xfId="3" applyNumberFormat="1" applyFont="1" applyFill="1" applyAlignment="1">
      <alignment horizontal="right"/>
    </xf>
    <xf numFmtId="166" fontId="43" fillId="35" borderId="62" xfId="3" applyNumberFormat="1" applyFont="1" applyFill="1" applyBorder="1" applyAlignment="1">
      <alignment horizontal="right"/>
    </xf>
    <xf numFmtId="0" fontId="30" fillId="4" borderId="11" xfId="3" applyFont="1" applyFill="1" applyBorder="1" applyAlignment="1">
      <alignment vertical="center"/>
    </xf>
    <xf numFmtId="0" fontId="30" fillId="4" borderId="62" xfId="3" applyFont="1" applyFill="1" applyBorder="1" applyAlignment="1">
      <alignment vertical="center"/>
    </xf>
    <xf numFmtId="0" fontId="34" fillId="4" borderId="62" xfId="3" applyFont="1" applyFill="1" applyBorder="1"/>
    <xf numFmtId="0" fontId="137" fillId="4" borderId="0" xfId="3" applyFont="1" applyFill="1" applyBorder="1" applyAlignment="1">
      <alignment vertical="center"/>
    </xf>
    <xf numFmtId="1" fontId="30" fillId="4" borderId="97" xfId="3" applyNumberFormat="1" applyFont="1" applyFill="1" applyBorder="1" applyAlignment="1">
      <alignment vertical="center" wrapText="1"/>
    </xf>
    <xf numFmtId="1" fontId="30" fillId="4" borderId="88" xfId="3" applyNumberFormat="1" applyFont="1" applyFill="1" applyBorder="1" applyAlignment="1">
      <alignment vertical="center" wrapText="1"/>
    </xf>
    <xf numFmtId="1" fontId="30" fillId="4" borderId="89" xfId="3" applyNumberFormat="1" applyFont="1" applyFill="1" applyBorder="1" applyAlignment="1">
      <alignment vertical="center" wrapText="1"/>
    </xf>
    <xf numFmtId="1" fontId="30" fillId="4" borderId="86" xfId="3" applyNumberFormat="1" applyFont="1" applyFill="1" applyBorder="1" applyAlignment="1">
      <alignment vertical="center" wrapText="1"/>
    </xf>
    <xf numFmtId="1" fontId="42" fillId="3" borderId="0" xfId="0" applyNumberFormat="1" applyFont="1" applyFill="1" applyAlignment="1">
      <alignment vertical="center" wrapText="1"/>
    </xf>
    <xf numFmtId="0" fontId="30" fillId="3" borderId="0" xfId="0" applyFont="1" applyFill="1"/>
    <xf numFmtId="1" fontId="30" fillId="3" borderId="0" xfId="0" applyNumberFormat="1" applyFont="1" applyFill="1" applyAlignment="1">
      <alignment vertical="center" wrapText="1"/>
    </xf>
    <xf numFmtId="1" fontId="30" fillId="3" borderId="0" xfId="0" applyNumberFormat="1" applyFont="1" applyFill="1" applyAlignment="1">
      <alignment horizontal="left" vertical="center" wrapText="1"/>
    </xf>
    <xf numFmtId="1" fontId="30" fillId="3" borderId="3" xfId="0" applyNumberFormat="1" applyFont="1" applyFill="1" applyBorder="1" applyAlignment="1">
      <alignment horizontal="center" vertical="center" wrapText="1"/>
    </xf>
    <xf numFmtId="3" fontId="30" fillId="3" borderId="3" xfId="0" applyNumberFormat="1" applyFont="1" applyFill="1" applyBorder="1" applyAlignment="1">
      <alignment vertical="center" wrapText="1"/>
    </xf>
    <xf numFmtId="3" fontId="30" fillId="3" borderId="98" xfId="0" applyNumberFormat="1" applyFont="1" applyFill="1" applyBorder="1" applyAlignment="1">
      <alignment horizontal="right" vertical="center" wrapText="1"/>
    </xf>
    <xf numFmtId="2" fontId="30" fillId="3" borderId="98" xfId="0" applyNumberFormat="1" applyFont="1" applyFill="1" applyBorder="1" applyAlignment="1">
      <alignment vertical="center" wrapText="1"/>
    </xf>
    <xf numFmtId="1" fontId="42" fillId="3" borderId="21" xfId="0" applyNumberFormat="1" applyFont="1" applyFill="1" applyBorder="1" applyAlignment="1">
      <alignment vertical="center" wrapText="1"/>
    </xf>
    <xf numFmtId="1" fontId="42" fillId="3" borderId="97" xfId="0" applyNumberFormat="1" applyFont="1" applyFill="1" applyBorder="1" applyAlignment="1">
      <alignment vertical="center" wrapText="1"/>
    </xf>
    <xf numFmtId="1" fontId="42" fillId="3" borderId="59" xfId="0" applyNumberFormat="1" applyFont="1" applyFill="1" applyBorder="1" applyAlignment="1">
      <alignment vertical="center" wrapText="1"/>
    </xf>
    <xf numFmtId="1" fontId="30" fillId="3" borderId="88" xfId="0" applyNumberFormat="1" applyFont="1" applyFill="1" applyBorder="1" applyAlignment="1">
      <alignment horizontal="right" vertical="center" wrapText="1"/>
    </xf>
    <xf numFmtId="0" fontId="30" fillId="3" borderId="22" xfId="0" applyFont="1" applyFill="1" applyBorder="1" applyAlignment="1">
      <alignment horizontal="right"/>
    </xf>
    <xf numFmtId="1" fontId="30" fillId="3" borderId="89" xfId="0" applyNumberFormat="1" applyFont="1" applyFill="1" applyBorder="1" applyAlignment="1">
      <alignment horizontal="left" vertical="center" wrapText="1"/>
    </xf>
    <xf numFmtId="3" fontId="30" fillId="3" borderId="98" xfId="1" applyNumberFormat="1" applyFont="1" applyFill="1" applyBorder="1" applyAlignment="1">
      <alignment vertical="center" wrapText="1"/>
    </xf>
    <xf numFmtId="0" fontId="30" fillId="3" borderId="0" xfId="3" applyFont="1" applyFill="1" applyBorder="1" applyAlignment="1">
      <alignment horizontal="left" vertical="center" wrapText="1"/>
    </xf>
    <xf numFmtId="0" fontId="30" fillId="3" borderId="0" xfId="3" applyFont="1" applyFill="1" applyBorder="1" applyAlignment="1">
      <alignment vertical="center" wrapText="1"/>
    </xf>
    <xf numFmtId="0" fontId="30" fillId="4" borderId="0" xfId="0" applyFont="1" applyFill="1" applyBorder="1" applyAlignment="1">
      <alignment horizontal="left" vertical="center" wrapText="1"/>
    </xf>
    <xf numFmtId="0" fontId="30" fillId="4" borderId="22" xfId="0" applyFont="1" applyFill="1" applyBorder="1" applyAlignment="1">
      <alignment horizontal="right" vertical="center" wrapText="1"/>
    </xf>
    <xf numFmtId="170" fontId="30" fillId="3" borderId="11" xfId="15" applyNumberFormat="1" applyFont="1" applyFill="1" applyBorder="1" applyAlignment="1">
      <alignment horizontal="right" vertical="center"/>
    </xf>
    <xf numFmtId="170" fontId="30" fillId="3" borderId="10" xfId="15" applyNumberFormat="1" applyFont="1" applyFill="1" applyBorder="1" applyAlignment="1">
      <alignment horizontal="right" vertical="center"/>
    </xf>
    <xf numFmtId="170" fontId="30" fillId="3" borderId="0" xfId="15" applyNumberFormat="1" applyFont="1" applyFill="1" applyBorder="1" applyAlignment="1">
      <alignment horizontal="right" vertical="center"/>
    </xf>
    <xf numFmtId="170" fontId="30" fillId="3" borderId="93" xfId="15" applyNumberFormat="1" applyFont="1" applyFill="1" applyBorder="1" applyAlignment="1">
      <alignment horizontal="right" vertical="center"/>
    </xf>
    <xf numFmtId="170" fontId="30" fillId="3" borderId="62" xfId="15" applyNumberFormat="1" applyFont="1" applyFill="1" applyBorder="1" applyAlignment="1">
      <alignment horizontal="right" vertical="center"/>
    </xf>
    <xf numFmtId="170" fontId="30" fillId="3" borderId="21" xfId="15" applyNumberFormat="1" applyFont="1" applyFill="1" applyBorder="1" applyAlignment="1">
      <alignment horizontal="right" vertical="center"/>
    </xf>
    <xf numFmtId="170" fontId="30" fillId="3" borderId="3" xfId="15" applyNumberFormat="1" applyFont="1" applyFill="1" applyBorder="1" applyAlignment="1">
      <alignment horizontal="right" vertical="center"/>
    </xf>
    <xf numFmtId="170" fontId="30" fillId="3" borderId="24" xfId="15" applyNumberFormat="1" applyFont="1" applyFill="1" applyBorder="1" applyAlignment="1">
      <alignment horizontal="right" vertical="center"/>
    </xf>
    <xf numFmtId="170" fontId="30" fillId="3" borderId="94" xfId="15" applyNumberFormat="1" applyFont="1" applyFill="1" applyBorder="1" applyAlignment="1">
      <alignment horizontal="right" vertical="center"/>
    </xf>
    <xf numFmtId="170" fontId="30" fillId="3" borderId="22" xfId="15" applyNumberFormat="1" applyFont="1" applyFill="1" applyBorder="1" applyAlignment="1">
      <alignment horizontal="right" vertical="center"/>
    </xf>
    <xf numFmtId="170" fontId="30" fillId="3" borderId="53" xfId="15" applyNumberFormat="1" applyFont="1" applyFill="1" applyBorder="1" applyAlignment="1">
      <alignment horizontal="right" vertical="center"/>
    </xf>
    <xf numFmtId="170" fontId="30" fillId="3" borderId="51" xfId="15" applyNumberFormat="1" applyFont="1" applyFill="1" applyBorder="1" applyAlignment="1">
      <alignment horizontal="right" vertical="center"/>
    </xf>
    <xf numFmtId="170" fontId="30" fillId="3" borderId="88" xfId="15" applyNumberFormat="1" applyFont="1" applyFill="1" applyBorder="1" applyAlignment="1">
      <alignment horizontal="right" vertical="center"/>
    </xf>
    <xf numFmtId="170" fontId="30" fillId="3" borderId="95" xfId="15" applyNumberFormat="1" applyFont="1" applyFill="1" applyBorder="1" applyAlignment="1">
      <alignment horizontal="right" vertical="center"/>
    </xf>
    <xf numFmtId="170" fontId="30" fillId="3" borderId="89" xfId="15" applyNumberFormat="1" applyFont="1" applyFill="1" applyBorder="1" applyAlignment="1">
      <alignment horizontal="right" vertical="center"/>
    </xf>
    <xf numFmtId="170" fontId="30" fillId="4" borderId="21" xfId="15" applyNumberFormat="1" applyFont="1" applyFill="1" applyBorder="1" applyAlignment="1">
      <alignment horizontal="right" vertical="center"/>
    </xf>
    <xf numFmtId="170" fontId="30" fillId="4" borderId="3" xfId="15" applyNumberFormat="1" applyFont="1" applyFill="1" applyBorder="1" applyAlignment="1">
      <alignment horizontal="right" vertical="center"/>
    </xf>
    <xf numFmtId="170" fontId="30" fillId="4" borderId="24" xfId="15" applyNumberFormat="1" applyFont="1" applyFill="1" applyBorder="1" applyAlignment="1">
      <alignment horizontal="right" vertical="center"/>
    </xf>
    <xf numFmtId="170" fontId="30" fillId="4" borderId="94" xfId="15" applyNumberFormat="1" applyFont="1" applyFill="1" applyBorder="1" applyAlignment="1">
      <alignment horizontal="right" vertical="center"/>
    </xf>
    <xf numFmtId="170" fontId="30" fillId="4" borderId="22" xfId="15" applyNumberFormat="1" applyFont="1" applyFill="1" applyBorder="1" applyAlignment="1">
      <alignment horizontal="right" vertical="center"/>
    </xf>
    <xf numFmtId="164" fontId="30" fillId="5" borderId="20" xfId="1" applyNumberFormat="1" applyFont="1" applyFill="1" applyBorder="1" applyAlignment="1">
      <alignment vertical="center" wrapText="1"/>
    </xf>
    <xf numFmtId="0" fontId="30" fillId="4" borderId="62" xfId="57" applyFont="1" applyFill="1" applyBorder="1" applyAlignment="1">
      <alignment horizontal="center" vertical="center"/>
    </xf>
    <xf numFmtId="0" fontId="141" fillId="4" borderId="89" xfId="57" applyFont="1" applyFill="1" applyBorder="1" applyAlignment="1">
      <alignment horizontal="right" vertical="center"/>
    </xf>
    <xf numFmtId="0" fontId="84" fillId="4" borderId="62" xfId="57" applyFont="1" applyFill="1" applyBorder="1" applyAlignment="1">
      <alignment horizontal="right" vertical="center"/>
    </xf>
    <xf numFmtId="0" fontId="73" fillId="4" borderId="62" xfId="57" applyFont="1" applyFill="1" applyBorder="1" applyAlignment="1">
      <alignment horizontal="right" vertical="center"/>
    </xf>
    <xf numFmtId="3" fontId="141" fillId="4" borderId="97" xfId="57" applyNumberFormat="1" applyFont="1" applyFill="1" applyBorder="1" applyAlignment="1">
      <alignment horizontal="right" vertical="center"/>
    </xf>
    <xf numFmtId="3" fontId="84" fillId="4" borderId="11" xfId="57" applyNumberFormat="1" applyFont="1" applyFill="1" applyBorder="1" applyAlignment="1">
      <alignment horizontal="right" vertical="center"/>
    </xf>
    <xf numFmtId="3" fontId="73" fillId="4" borderId="11" xfId="57" applyNumberFormat="1" applyFont="1" applyFill="1" applyBorder="1" applyAlignment="1">
      <alignment horizontal="right" vertical="center"/>
    </xf>
    <xf numFmtId="0" fontId="50" fillId="4" borderId="22" xfId="57" applyFont="1" applyFill="1" applyBorder="1" applyAlignment="1">
      <alignment horizontal="right" vertical="center"/>
    </xf>
    <xf numFmtId="167" fontId="50" fillId="4" borderId="21" xfId="57" applyNumberFormat="1" applyFont="1" applyFill="1" applyBorder="1" applyAlignment="1">
      <alignment horizontal="right" vertical="center"/>
    </xf>
    <xf numFmtId="3" fontId="30" fillId="4" borderId="21" xfId="1" applyNumberFormat="1" applyFont="1" applyFill="1" applyBorder="1" applyAlignment="1">
      <alignment vertical="center"/>
    </xf>
    <xf numFmtId="3" fontId="30" fillId="4" borderId="11" xfId="1" applyNumberFormat="1" applyFont="1" applyFill="1" applyBorder="1" applyAlignment="1">
      <alignment vertical="center"/>
    </xf>
    <xf numFmtId="3" fontId="30" fillId="4" borderId="0" xfId="1" applyNumberFormat="1" applyFont="1" applyFill="1" applyBorder="1" applyAlignment="1">
      <alignment vertical="center"/>
    </xf>
    <xf numFmtId="3" fontId="30" fillId="4" borderId="24" xfId="1" applyNumberFormat="1" applyFont="1" applyFill="1" applyBorder="1" applyAlignment="1">
      <alignment vertical="center"/>
    </xf>
    <xf numFmtId="2" fontId="30" fillId="4" borderId="0" xfId="57" applyNumberFormat="1" applyFont="1" applyFill="1" applyAlignment="1">
      <alignment vertical="center"/>
    </xf>
    <xf numFmtId="0" fontId="30" fillId="4" borderId="89" xfId="57" applyFont="1" applyFill="1" applyBorder="1" applyAlignment="1">
      <alignment vertical="center"/>
    </xf>
    <xf numFmtId="0" fontId="30" fillId="4" borderId="10" xfId="57" applyFont="1" applyFill="1" applyBorder="1" applyAlignment="1">
      <alignment horizontal="right" vertical="center"/>
    </xf>
    <xf numFmtId="0" fontId="30" fillId="4" borderId="0" xfId="3" applyFont="1" applyFill="1" applyBorder="1" applyAlignment="1">
      <alignment horizontal="center"/>
    </xf>
    <xf numFmtId="0" fontId="30" fillId="4" borderId="24" xfId="3" applyFont="1" applyFill="1" applyBorder="1" applyAlignment="1">
      <alignment horizontal="center"/>
    </xf>
    <xf numFmtId="165" fontId="30" fillId="4" borderId="0" xfId="3" applyNumberFormat="1" applyFont="1" applyFill="1" applyBorder="1"/>
    <xf numFmtId="164" fontId="30" fillId="29" borderId="10" xfId="1" applyNumberFormat="1" applyFont="1" applyFill="1" applyBorder="1" applyAlignment="1">
      <alignment horizontal="center" vertical="center"/>
    </xf>
    <xf numFmtId="167" fontId="30" fillId="4" borderId="97" xfId="1" applyNumberFormat="1" applyFont="1" applyFill="1" applyBorder="1" applyAlignment="1">
      <alignment horizontal="right"/>
    </xf>
    <xf numFmtId="167" fontId="30" fillId="4" borderId="89" xfId="1" applyNumberFormat="1" applyFont="1" applyFill="1" applyBorder="1" applyAlignment="1">
      <alignment horizontal="right"/>
    </xf>
    <xf numFmtId="167" fontId="30" fillId="4" borderId="21" xfId="1" applyNumberFormat="1" applyFont="1" applyFill="1" applyBorder="1" applyAlignment="1">
      <alignment horizontal="right"/>
    </xf>
    <xf numFmtId="167" fontId="30" fillId="4" borderId="22" xfId="1" applyNumberFormat="1" applyFont="1" applyFill="1" applyBorder="1" applyAlignment="1">
      <alignment horizontal="right"/>
    </xf>
    <xf numFmtId="167" fontId="30" fillId="4" borderId="11" xfId="1" applyNumberFormat="1" applyFont="1" applyFill="1" applyBorder="1" applyAlignment="1">
      <alignment horizontal="right"/>
    </xf>
    <xf numFmtId="167" fontId="30" fillId="4" borderId="62" xfId="1" applyNumberFormat="1" applyFont="1" applyFill="1" applyBorder="1" applyAlignment="1">
      <alignment horizontal="right"/>
    </xf>
    <xf numFmtId="0" fontId="80" fillId="4" borderId="0" xfId="3" applyFont="1" applyFill="1" applyBorder="1" applyAlignment="1">
      <alignment horizontal="left" vertical="center"/>
    </xf>
    <xf numFmtId="0" fontId="34" fillId="3" borderId="62" xfId="3" applyFont="1" applyFill="1" applyBorder="1"/>
    <xf numFmtId="0" fontId="30" fillId="3" borderId="0" xfId="0" applyFont="1" applyFill="1" applyBorder="1" applyAlignment="1">
      <alignment horizontal="center" wrapText="1"/>
    </xf>
    <xf numFmtId="0" fontId="30" fillId="3" borderId="21" xfId="0" applyFont="1" applyFill="1" applyBorder="1" applyAlignment="1">
      <alignment horizontal="center" vertical="top" wrapText="1"/>
    </xf>
    <xf numFmtId="0" fontId="30" fillId="3" borderId="24" xfId="0" applyFont="1" applyFill="1" applyBorder="1" applyAlignment="1">
      <alignment horizontal="center" vertical="top" wrapText="1"/>
    </xf>
    <xf numFmtId="167" fontId="30" fillId="4" borderId="0" xfId="3" applyNumberFormat="1" applyFont="1" applyFill="1" applyBorder="1" applyAlignment="1">
      <alignment horizontal="center" wrapText="1"/>
    </xf>
    <xf numFmtId="167" fontId="30" fillId="4" borderId="0" xfId="3" applyNumberFormat="1" applyFont="1" applyFill="1" applyBorder="1" applyAlignment="1">
      <alignment horizontal="center" wrapText="1"/>
    </xf>
    <xf numFmtId="0" fontId="10" fillId="3" borderId="0" xfId="3" applyFill="1" applyAlignment="1">
      <alignment horizontal="right"/>
    </xf>
    <xf numFmtId="167" fontId="10" fillId="3" borderId="0" xfId="3" applyNumberFormat="1" applyFill="1"/>
    <xf numFmtId="2" fontId="10" fillId="3" borderId="0" xfId="3" applyNumberFormat="1" applyFill="1"/>
    <xf numFmtId="3" fontId="11" fillId="3" borderId="0" xfId="3" applyNumberFormat="1" applyFont="1" applyFill="1" applyBorder="1" applyAlignment="1">
      <alignment horizontal="right" vertical="center"/>
    </xf>
    <xf numFmtId="0" fontId="11" fillId="3" borderId="0" xfId="3" applyFont="1" applyFill="1" applyBorder="1" applyAlignment="1">
      <alignment wrapText="1"/>
    </xf>
    <xf numFmtId="0" fontId="11" fillId="3" borderId="0" xfId="3" applyFont="1" applyFill="1" applyBorder="1" applyAlignment="1">
      <alignment horizontal="right"/>
    </xf>
    <xf numFmtId="3" fontId="11" fillId="3" borderId="0" xfId="3" applyNumberFormat="1" applyFont="1" applyFill="1" applyBorder="1" applyAlignment="1"/>
    <xf numFmtId="3" fontId="10" fillId="3" borderId="0" xfId="3" applyNumberFormat="1" applyFill="1" applyBorder="1" applyAlignment="1">
      <alignment horizontal="right" vertical="center"/>
    </xf>
    <xf numFmtId="0" fontId="11" fillId="4" borderId="0" xfId="3" applyFont="1" applyFill="1" applyBorder="1" applyAlignment="1">
      <alignment horizontal="right"/>
    </xf>
    <xf numFmtId="3" fontId="11" fillId="4" borderId="0" xfId="3" applyNumberFormat="1" applyFont="1" applyFill="1" applyBorder="1" applyAlignment="1"/>
    <xf numFmtId="3" fontId="11" fillId="4" borderId="0" xfId="3" applyNumberFormat="1" applyFont="1" applyFill="1" applyBorder="1" applyAlignment="1">
      <alignment horizontal="right" vertical="center"/>
    </xf>
    <xf numFmtId="3" fontId="11" fillId="4" borderId="0" xfId="5" applyNumberFormat="1" applyFont="1" applyFill="1" applyBorder="1" applyAlignment="1">
      <alignment horizontal="right" vertical="center"/>
    </xf>
    <xf numFmtId="0" fontId="10" fillId="3" borderId="0" xfId="3" applyFill="1" applyBorder="1" applyAlignment="1">
      <alignment horizontal="right"/>
    </xf>
    <xf numFmtId="3" fontId="10" fillId="3" borderId="0" xfId="3" applyNumberFormat="1" applyFill="1" applyAlignment="1">
      <alignment horizontal="right" vertical="center"/>
    </xf>
    <xf numFmtId="0" fontId="80" fillId="4" borderId="156" xfId="0" applyFont="1" applyFill="1" applyBorder="1" applyAlignment="1">
      <alignment vertical="center"/>
    </xf>
    <xf numFmtId="0" fontId="80" fillId="4" borderId="0" xfId="0" applyFont="1" applyFill="1" applyBorder="1" applyAlignment="1">
      <alignment vertical="center"/>
    </xf>
    <xf numFmtId="49" fontId="42" fillId="3" borderId="0" xfId="3" applyNumberFormat="1" applyFont="1" applyFill="1" applyBorder="1" applyAlignment="1">
      <alignment horizontal="right"/>
    </xf>
    <xf numFmtId="167" fontId="42" fillId="3" borderId="0" xfId="3" applyNumberFormat="1" applyFont="1" applyFill="1" applyBorder="1" applyAlignment="1">
      <alignment horizontal="center"/>
    </xf>
    <xf numFmtId="167" fontId="42" fillId="3" borderId="0" xfId="3" applyNumberFormat="1" applyFont="1" applyFill="1" applyAlignment="1">
      <alignment horizontal="center"/>
    </xf>
    <xf numFmtId="0" fontId="34" fillId="3" borderId="0" xfId="3" applyFont="1" applyFill="1" applyAlignment="1">
      <alignment horizontal="center"/>
    </xf>
    <xf numFmtId="167" fontId="30" fillId="4" borderId="0" xfId="3" applyNumberFormat="1" applyFont="1" applyFill="1" applyBorder="1" applyAlignment="1">
      <alignment horizontal="center" vertical="center" wrapText="1"/>
    </xf>
    <xf numFmtId="167" fontId="144" fillId="4" borderId="0" xfId="3" applyNumberFormat="1" applyFont="1" applyFill="1" applyBorder="1" applyAlignment="1">
      <alignment horizontal="center" vertical="center" wrapText="1"/>
    </xf>
    <xf numFmtId="167" fontId="144" fillId="43" borderId="0" xfId="3" applyNumberFormat="1" applyFont="1" applyFill="1" applyBorder="1" applyAlignment="1">
      <alignment horizontal="center" vertical="center" wrapText="1"/>
    </xf>
    <xf numFmtId="0" fontId="34" fillId="3" borderId="0" xfId="3" applyFont="1" applyFill="1" applyAlignment="1">
      <alignment horizontal="right"/>
    </xf>
    <xf numFmtId="167" fontId="145" fillId="4" borderId="0" xfId="3" applyNumberFormat="1" applyFont="1" applyFill="1" applyBorder="1" applyAlignment="1">
      <alignment horizontal="left" vertical="top" wrapText="1"/>
    </xf>
    <xf numFmtId="167" fontId="144" fillId="48" borderId="0" xfId="3" applyNumberFormat="1" applyFont="1" applyFill="1" applyBorder="1" applyAlignment="1">
      <alignment horizontal="center" vertical="center" wrapText="1"/>
    </xf>
    <xf numFmtId="16" fontId="30" fillId="4" borderId="0" xfId="3" applyNumberFormat="1" applyFont="1" applyFill="1" applyBorder="1" applyAlignment="1">
      <alignment horizontal="left" wrapText="1"/>
    </xf>
    <xf numFmtId="0" fontId="30" fillId="3" borderId="0" xfId="3" applyFont="1" applyFill="1" applyBorder="1" applyAlignment="1">
      <alignment vertical="top" wrapText="1"/>
    </xf>
    <xf numFmtId="3" fontId="30" fillId="3" borderId="0" xfId="5" applyNumberFormat="1" applyFont="1" applyFill="1" applyBorder="1" applyAlignment="1">
      <alignment horizontal="right" vertical="center"/>
    </xf>
    <xf numFmtId="167" fontId="144" fillId="40" borderId="0" xfId="3" applyNumberFormat="1" applyFont="1" applyFill="1" applyBorder="1" applyAlignment="1">
      <alignment horizontal="center" vertical="center" wrapText="1"/>
    </xf>
    <xf numFmtId="166" fontId="144" fillId="40" borderId="0" xfId="3" applyNumberFormat="1" applyFont="1" applyFill="1" applyBorder="1" applyAlignment="1">
      <alignment horizontal="center" vertical="center"/>
    </xf>
    <xf numFmtId="166" fontId="144" fillId="48" borderId="0" xfId="3" applyNumberFormat="1" applyFont="1" applyFill="1" applyBorder="1" applyAlignment="1">
      <alignment horizontal="center" vertical="center"/>
    </xf>
    <xf numFmtId="167" fontId="140" fillId="4" borderId="0" xfId="3" applyNumberFormat="1" applyFont="1" applyFill="1" applyBorder="1" applyAlignment="1">
      <alignment horizontal="right" vertical="center" wrapText="1"/>
    </xf>
    <xf numFmtId="16" fontId="30" fillId="4" borderId="0" xfId="3" applyNumberFormat="1" applyFont="1" applyFill="1" applyBorder="1" applyAlignment="1">
      <alignment horizontal="right" vertical="center" wrapText="1"/>
    </xf>
    <xf numFmtId="49" fontId="30" fillId="3" borderId="0" xfId="3" applyNumberFormat="1" applyFont="1" applyFill="1" applyBorder="1" applyAlignment="1"/>
    <xf numFmtId="167" fontId="30" fillId="3" borderId="0" xfId="3" applyNumberFormat="1" applyFont="1" applyFill="1" applyBorder="1" applyAlignment="1"/>
    <xf numFmtId="0" fontId="30" fillId="3" borderId="0" xfId="3" applyNumberFormat="1" applyFont="1" applyFill="1" applyBorder="1" applyAlignment="1">
      <alignment horizontal="right"/>
    </xf>
    <xf numFmtId="167" fontId="144" fillId="35" borderId="0" xfId="3" applyNumberFormat="1" applyFont="1" applyFill="1" applyBorder="1" applyAlignment="1">
      <alignment horizontal="center" vertical="center" wrapText="1"/>
    </xf>
    <xf numFmtId="167" fontId="65" fillId="43" borderId="0" xfId="3" applyNumberFormat="1" applyFont="1" applyFill="1" applyAlignment="1">
      <alignment horizontal="center" vertical="center"/>
    </xf>
    <xf numFmtId="167" fontId="144" fillId="49" borderId="0" xfId="3" applyNumberFormat="1" applyFont="1" applyFill="1" applyBorder="1" applyAlignment="1">
      <alignment horizontal="center" vertical="center" wrapText="1"/>
    </xf>
    <xf numFmtId="167" fontId="144" fillId="49" borderId="0" xfId="3" applyNumberFormat="1" applyFont="1" applyFill="1" applyAlignment="1">
      <alignment horizontal="center" vertical="center"/>
    </xf>
    <xf numFmtId="167" fontId="145" fillId="25" borderId="0" xfId="3" applyNumberFormat="1" applyFont="1" applyFill="1" applyBorder="1" applyAlignment="1">
      <alignment horizontal="center" vertical="center" wrapText="1"/>
    </xf>
    <xf numFmtId="167" fontId="144" fillId="40" borderId="164" xfId="3" applyNumberFormat="1" applyFont="1" applyFill="1" applyBorder="1" applyAlignment="1">
      <alignment horizontal="center" vertical="center" wrapText="1"/>
    </xf>
    <xf numFmtId="167" fontId="42" fillId="50" borderId="163" xfId="3" applyNumberFormat="1" applyFont="1" applyFill="1" applyBorder="1" applyAlignment="1">
      <alignment horizontal="center" vertical="center" wrapText="1"/>
    </xf>
    <xf numFmtId="16" fontId="84" fillId="4" borderId="0" xfId="3" applyNumberFormat="1" applyFont="1" applyFill="1" applyBorder="1" applyAlignment="1">
      <alignment horizontal="right" vertical="center" wrapText="1"/>
    </xf>
    <xf numFmtId="0" fontId="73" fillId="3" borderId="0" xfId="3" applyFont="1" applyFill="1" applyBorder="1" applyAlignment="1">
      <alignment horizontal="center" wrapText="1"/>
    </xf>
    <xf numFmtId="0" fontId="73" fillId="3" borderId="0" xfId="3" applyFont="1" applyFill="1" applyAlignment="1">
      <alignment horizontal="center"/>
    </xf>
    <xf numFmtId="167" fontId="73" fillId="4" borderId="0" xfId="3" applyNumberFormat="1" applyFont="1" applyFill="1" applyBorder="1" applyAlignment="1">
      <alignment horizontal="center" wrapText="1"/>
    </xf>
    <xf numFmtId="167" fontId="84" fillId="4" borderId="0" xfId="3" applyNumberFormat="1" applyFont="1" applyFill="1" applyBorder="1" applyAlignment="1">
      <alignment horizontal="center" wrapText="1"/>
    </xf>
    <xf numFmtId="2" fontId="34" fillId="3" borderId="0" xfId="3" applyNumberFormat="1" applyFont="1" applyFill="1" applyAlignment="1">
      <alignment horizontal="center" vertical="top"/>
    </xf>
    <xf numFmtId="0" fontId="30" fillId="4" borderId="0" xfId="0" applyFont="1" applyFill="1" applyBorder="1" applyAlignment="1">
      <alignment wrapText="1"/>
    </xf>
    <xf numFmtId="0" fontId="30" fillId="4" borderId="24" xfId="0" applyFont="1" applyFill="1" applyBorder="1" applyAlignment="1">
      <alignment wrapText="1"/>
    </xf>
    <xf numFmtId="0" fontId="34" fillId="4" borderId="0" xfId="0" applyFont="1" applyFill="1" applyBorder="1"/>
    <xf numFmtId="3" fontId="43" fillId="4" borderId="0" xfId="0" applyNumberFormat="1" applyFont="1" applyFill="1" applyBorder="1" applyAlignment="1">
      <alignment horizontal="right" vertical="center" wrapText="1"/>
    </xf>
    <xf numFmtId="3" fontId="30" fillId="4" borderId="24" xfId="0" applyNumberFormat="1" applyFont="1" applyFill="1" applyBorder="1" applyAlignment="1">
      <alignment vertical="center"/>
    </xf>
    <xf numFmtId="0" fontId="30" fillId="4" borderId="62" xfId="0" applyFont="1" applyFill="1" applyBorder="1" applyAlignment="1">
      <alignment wrapText="1"/>
    </xf>
    <xf numFmtId="0" fontId="30" fillId="4" borderId="22" xfId="0" applyFont="1" applyFill="1" applyBorder="1" applyAlignment="1">
      <alignment wrapText="1"/>
    </xf>
    <xf numFmtId="3" fontId="30" fillId="4" borderId="62" xfId="0" applyNumberFormat="1" applyFont="1" applyFill="1" applyBorder="1" applyAlignment="1">
      <alignment horizontal="right" vertical="center" wrapText="1"/>
    </xf>
    <xf numFmtId="0" fontId="30" fillId="3" borderId="97" xfId="0" applyFont="1" applyFill="1" applyBorder="1" applyAlignment="1">
      <alignment horizontal="center" wrapText="1"/>
    </xf>
    <xf numFmtId="0" fontId="30" fillId="3" borderId="165" xfId="0" applyFont="1" applyFill="1" applyBorder="1" applyAlignment="1">
      <alignment horizontal="center" wrapText="1"/>
    </xf>
    <xf numFmtId="3" fontId="30" fillId="4" borderId="86" xfId="0" applyNumberFormat="1" applyFont="1" applyFill="1" applyBorder="1" applyAlignment="1">
      <alignment horizontal="right" vertical="center" wrapText="1"/>
    </xf>
    <xf numFmtId="3" fontId="30" fillId="4" borderId="29" xfId="0" applyNumberFormat="1" applyFont="1" applyFill="1" applyBorder="1" applyAlignment="1">
      <alignment horizontal="right" vertical="center" wrapText="1"/>
    </xf>
    <xf numFmtId="0" fontId="30" fillId="4" borderId="29" xfId="0" applyFont="1" applyFill="1" applyBorder="1" applyAlignment="1">
      <alignment vertical="center"/>
    </xf>
    <xf numFmtId="3" fontId="30" fillId="4" borderId="24" xfId="0" applyNumberFormat="1" applyFont="1" applyFill="1" applyBorder="1" applyAlignment="1">
      <alignment vertical="center" wrapText="1"/>
    </xf>
    <xf numFmtId="3" fontId="30" fillId="4" borderId="22" xfId="0" applyNumberFormat="1" applyFont="1" applyFill="1" applyBorder="1" applyAlignment="1">
      <alignment vertical="center" wrapText="1"/>
    </xf>
    <xf numFmtId="3" fontId="30" fillId="4" borderId="77" xfId="0" applyNumberFormat="1" applyFont="1" applyFill="1" applyBorder="1" applyAlignment="1">
      <alignment vertical="center" wrapText="1"/>
    </xf>
    <xf numFmtId="3" fontId="30" fillId="4" borderId="0" xfId="0" applyNumberFormat="1" applyFont="1" applyFill="1" applyBorder="1" applyAlignment="1">
      <alignment vertical="center" wrapText="1"/>
    </xf>
    <xf numFmtId="3" fontId="30" fillId="4" borderId="62" xfId="0" applyNumberFormat="1" applyFont="1" applyFill="1" applyBorder="1" applyAlignment="1">
      <alignment vertical="center" wrapText="1"/>
    </xf>
    <xf numFmtId="3" fontId="30" fillId="4" borderId="29" xfId="0" applyNumberFormat="1" applyFont="1" applyFill="1" applyBorder="1" applyAlignment="1">
      <alignment vertical="center" wrapText="1"/>
    </xf>
    <xf numFmtId="3" fontId="30" fillId="4" borderId="62" xfId="0" applyNumberFormat="1" applyFont="1" applyFill="1" applyBorder="1" applyAlignment="1">
      <alignment vertical="center"/>
    </xf>
    <xf numFmtId="3" fontId="30" fillId="4" borderId="29" xfId="0" applyNumberFormat="1" applyFont="1" applyFill="1" applyBorder="1" applyAlignment="1">
      <alignment vertical="center"/>
    </xf>
    <xf numFmtId="3" fontId="34" fillId="4" borderId="0" xfId="0" applyNumberFormat="1" applyFont="1" applyFill="1" applyBorder="1"/>
    <xf numFmtId="0" fontId="1" fillId="4" borderId="156" xfId="94" applyFill="1" applyBorder="1"/>
    <xf numFmtId="0" fontId="1" fillId="4" borderId="0" xfId="94" applyFill="1"/>
    <xf numFmtId="0" fontId="38" fillId="4" borderId="0" xfId="94" applyFont="1" applyFill="1" applyBorder="1"/>
    <xf numFmtId="0" fontId="149" fillId="4" borderId="97" xfId="94" applyFont="1" applyFill="1" applyBorder="1" applyAlignment="1">
      <alignment horizontal="center" wrapText="1"/>
    </xf>
    <xf numFmtId="49" fontId="38" fillId="4" borderId="22" xfId="94" applyNumberFormat="1" applyFont="1" applyFill="1" applyBorder="1" applyAlignment="1">
      <alignment horizontal="right" vertical="center"/>
    </xf>
    <xf numFmtId="0" fontId="149" fillId="4" borderId="24" xfId="94" applyFont="1" applyFill="1" applyBorder="1" applyAlignment="1">
      <alignment horizontal="center"/>
    </xf>
    <xf numFmtId="0" fontId="1" fillId="4" borderId="21" xfId="94" applyFill="1" applyBorder="1"/>
    <xf numFmtId="49" fontId="83" fillId="4" borderId="89" xfId="94" applyNumberFormat="1" applyFont="1" applyFill="1" applyBorder="1" applyAlignment="1">
      <alignment horizontal="right" vertical="center"/>
    </xf>
    <xf numFmtId="3" fontId="38" fillId="4" borderId="88" xfId="94" applyNumberFormat="1" applyFont="1" applyFill="1" applyBorder="1" applyAlignment="1">
      <alignment horizontal="right"/>
    </xf>
    <xf numFmtId="3" fontId="38" fillId="4" borderId="89" xfId="94" applyNumberFormat="1" applyFont="1" applyFill="1" applyBorder="1" applyAlignment="1">
      <alignment horizontal="right" wrapText="1"/>
    </xf>
    <xf numFmtId="0" fontId="1" fillId="4" borderId="0" xfId="94" applyFill="1" applyBorder="1"/>
    <xf numFmtId="0" fontId="1" fillId="4" borderId="0" xfId="94" applyFill="1" applyAlignment="1">
      <alignment horizontal="center"/>
    </xf>
    <xf numFmtId="49" fontId="30" fillId="4" borderId="62" xfId="94" applyNumberFormat="1" applyFont="1" applyFill="1" applyBorder="1" applyAlignment="1">
      <alignment horizontal="right" vertical="center"/>
    </xf>
    <xf numFmtId="3" fontId="38" fillId="4" borderId="0" xfId="94" applyNumberFormat="1" applyFont="1" applyFill="1" applyBorder="1" applyAlignment="1">
      <alignment horizontal="right"/>
    </xf>
    <xf numFmtId="3" fontId="38" fillId="4" borderId="62" xfId="94" applyNumberFormat="1" applyFont="1" applyFill="1" applyBorder="1" applyAlignment="1">
      <alignment horizontal="right" wrapText="1"/>
    </xf>
    <xf numFmtId="3" fontId="1" fillId="4" borderId="0" xfId="94" applyNumberFormat="1" applyFill="1"/>
    <xf numFmtId="1" fontId="30" fillId="4" borderId="62" xfId="91" applyFont="1" applyFill="1" applyBorder="1" applyAlignment="1" applyProtection="1">
      <alignment horizontal="right" vertical="center" wrapText="1"/>
    </xf>
    <xf numFmtId="3" fontId="38" fillId="4" borderId="0" xfId="94" applyNumberFormat="1" applyFont="1" applyFill="1" applyBorder="1"/>
    <xf numFmtId="3" fontId="38" fillId="4" borderId="62" xfId="94" applyNumberFormat="1" applyFont="1" applyFill="1" applyBorder="1"/>
    <xf numFmtId="3" fontId="38" fillId="4" borderId="11" xfId="94" applyNumberFormat="1" applyFont="1" applyFill="1" applyBorder="1"/>
    <xf numFmtId="1" fontId="30" fillId="4" borderId="22" xfId="91" applyFont="1" applyFill="1" applyBorder="1" applyAlignment="1" applyProtection="1">
      <alignment horizontal="right" vertical="center" wrapText="1"/>
    </xf>
    <xf numFmtId="3" fontId="38" fillId="4" borderId="24" xfId="94" applyNumberFormat="1" applyFont="1" applyFill="1" applyBorder="1"/>
    <xf numFmtId="3" fontId="38" fillId="4" borderId="22" xfId="94" applyNumberFormat="1" applyFont="1" applyFill="1" applyBorder="1"/>
    <xf numFmtId="3" fontId="38" fillId="4" borderId="21" xfId="94" applyNumberFormat="1" applyFont="1" applyFill="1" applyBorder="1"/>
    <xf numFmtId="1" fontId="66" fillId="4" borderId="89" xfId="91" applyFont="1" applyFill="1" applyBorder="1" applyAlignment="1" applyProtection="1">
      <alignment horizontal="right" vertical="center"/>
    </xf>
    <xf numFmtId="3" fontId="38" fillId="4" borderId="88" xfId="94" applyNumberFormat="1" applyFont="1" applyFill="1" applyBorder="1"/>
    <xf numFmtId="3" fontId="38" fillId="4" borderId="89" xfId="94" applyNumberFormat="1" applyFont="1" applyFill="1" applyBorder="1"/>
    <xf numFmtId="3" fontId="38" fillId="4" borderId="97" xfId="94" applyNumberFormat="1" applyFont="1" applyFill="1" applyBorder="1"/>
    <xf numFmtId="0" fontId="1" fillId="4" borderId="11" xfId="94" applyFill="1" applyBorder="1"/>
    <xf numFmtId="1" fontId="30" fillId="4" borderId="62" xfId="90" applyFont="1" applyFill="1" applyBorder="1" applyAlignment="1" applyProtection="1">
      <alignment horizontal="right"/>
    </xf>
    <xf numFmtId="1" fontId="30" fillId="4" borderId="22" xfId="90" applyFont="1" applyFill="1" applyBorder="1" applyAlignment="1" applyProtection="1">
      <alignment horizontal="right"/>
    </xf>
    <xf numFmtId="1" fontId="151" fillId="4" borderId="89" xfId="91" applyFont="1" applyFill="1" applyBorder="1" applyAlignment="1" applyProtection="1">
      <alignment horizontal="right"/>
    </xf>
    <xf numFmtId="3" fontId="11" fillId="51" borderId="0" xfId="94" applyNumberFormat="1" applyFont="1" applyFill="1" applyBorder="1"/>
    <xf numFmtId="1" fontId="30" fillId="4" borderId="89" xfId="91" applyFont="1" applyFill="1" applyBorder="1" applyAlignment="1" applyProtection="1">
      <alignment horizontal="right" vertical="center" wrapText="1"/>
    </xf>
    <xf numFmtId="0" fontId="30" fillId="4" borderId="22" xfId="93" applyFont="1" applyFill="1" applyBorder="1" applyAlignment="1" applyProtection="1">
      <alignment horizontal="right" vertical="center" wrapText="1"/>
    </xf>
    <xf numFmtId="0" fontId="30" fillId="4" borderId="89" xfId="92" applyFont="1" applyFill="1" applyBorder="1" applyAlignment="1" applyProtection="1">
      <alignment vertical="center" wrapText="1"/>
      <protection locked="0"/>
    </xf>
    <xf numFmtId="0" fontId="30" fillId="4" borderId="0" xfId="92" applyFont="1" applyFill="1" applyBorder="1" applyAlignment="1" applyProtection="1">
      <alignment vertical="center" wrapText="1"/>
      <protection locked="0"/>
    </xf>
    <xf numFmtId="167" fontId="38" fillId="4" borderId="0" xfId="94" applyNumberFormat="1" applyFont="1" applyFill="1" applyBorder="1"/>
    <xf numFmtId="0" fontId="38" fillId="4" borderId="0" xfId="94" applyFont="1" applyFill="1"/>
    <xf numFmtId="49" fontId="148" fillId="4" borderId="0" xfId="94" applyNumberFormat="1" applyFont="1" applyFill="1" applyBorder="1" applyAlignment="1">
      <alignment vertical="center" wrapText="1"/>
    </xf>
    <xf numFmtId="0" fontId="149" fillId="4" borderId="0" xfId="94" applyFont="1" applyFill="1" applyBorder="1" applyAlignment="1">
      <alignment horizontal="center" wrapText="1"/>
    </xf>
    <xf numFmtId="49" fontId="38" fillId="4" borderId="0" xfId="94" applyNumberFormat="1" applyFont="1" applyFill="1" applyBorder="1" applyAlignment="1">
      <alignment horizontal="right" vertical="center"/>
    </xf>
    <xf numFmtId="0" fontId="149" fillId="4" borderId="0" xfId="94" applyFont="1" applyFill="1" applyBorder="1" applyAlignment="1">
      <alignment horizontal="center"/>
    </xf>
    <xf numFmtId="49" fontId="76" fillId="4" borderId="0" xfId="94" applyNumberFormat="1" applyFont="1" applyFill="1" applyBorder="1" applyAlignment="1">
      <alignment horizontal="left" vertical="center"/>
    </xf>
    <xf numFmtId="3" fontId="38" fillId="4" borderId="0" xfId="94" applyNumberFormat="1" applyFont="1" applyFill="1" applyBorder="1" applyAlignment="1">
      <alignment horizontal="right" wrapText="1"/>
    </xf>
    <xf numFmtId="1" fontId="30" fillId="4" borderId="0" xfId="91" applyFont="1" applyFill="1" applyBorder="1" applyAlignment="1" applyProtection="1">
      <alignment horizontal="right" vertical="center" wrapText="1"/>
    </xf>
    <xf numFmtId="1" fontId="140" fillId="4" borderId="0" xfId="91" applyFont="1" applyFill="1" applyBorder="1" applyAlignment="1" applyProtection="1">
      <alignment horizontal="left" vertical="center"/>
    </xf>
    <xf numFmtId="1" fontId="30" fillId="4" borderId="0" xfId="90" applyFont="1" applyFill="1" applyBorder="1" applyAlignment="1" applyProtection="1">
      <alignment horizontal="right"/>
    </xf>
    <xf numFmtId="1" fontId="73" fillId="4" borderId="0" xfId="91" applyFont="1" applyFill="1" applyBorder="1" applyAlignment="1" applyProtection="1">
      <alignment horizontal="left"/>
    </xf>
    <xf numFmtId="1" fontId="30" fillId="4" borderId="0" xfId="91" applyFont="1" applyFill="1" applyBorder="1" applyAlignment="1" applyProtection="1">
      <alignment horizontal="left" vertical="center" wrapText="1"/>
    </xf>
    <xf numFmtId="0" fontId="30" fillId="4" borderId="0" xfId="93" applyFont="1" applyFill="1" applyBorder="1" applyAlignment="1" applyProtection="1">
      <alignment horizontal="left" vertical="center" wrapText="1"/>
    </xf>
    <xf numFmtId="0" fontId="32" fillId="4" borderId="0" xfId="92" applyFont="1" applyFill="1" applyBorder="1" applyAlignment="1" applyProtection="1">
      <alignment horizontal="center" vertical="center"/>
    </xf>
    <xf numFmtId="3" fontId="149" fillId="4" borderId="0" xfId="94" applyNumberFormat="1" applyFont="1" applyFill="1" applyBorder="1" applyAlignment="1">
      <alignment horizontal="center" wrapText="1"/>
    </xf>
    <xf numFmtId="0" fontId="30" fillId="4" borderId="0" xfId="92" applyFont="1" applyFill="1" applyBorder="1" applyAlignment="1" applyProtection="1">
      <alignment horizontal="center"/>
    </xf>
    <xf numFmtId="3" fontId="149" fillId="4" borderId="0" xfId="94" applyNumberFormat="1" applyFont="1" applyFill="1" applyBorder="1" applyAlignment="1">
      <alignment horizontal="center"/>
    </xf>
    <xf numFmtId="0" fontId="30" fillId="4" borderId="0" xfId="92" applyFont="1" applyFill="1" applyBorder="1" applyAlignment="1" applyProtection="1">
      <alignment horizontal="right" vertical="center" wrapText="1"/>
    </xf>
    <xf numFmtId="167" fontId="65" fillId="4" borderId="0" xfId="3" applyNumberFormat="1" applyFont="1" applyFill="1" applyAlignment="1">
      <alignment horizontal="center" vertical="center"/>
    </xf>
    <xf numFmtId="0" fontId="47" fillId="4" borderId="0" xfId="3" applyFont="1" applyFill="1" applyBorder="1"/>
    <xf numFmtId="3" fontId="47" fillId="4" borderId="0" xfId="3" applyNumberFormat="1" applyFont="1" applyFill="1" applyBorder="1"/>
    <xf numFmtId="1" fontId="47" fillId="4" borderId="0" xfId="3" applyNumberFormat="1" applyFont="1" applyFill="1" applyBorder="1" applyAlignment="1">
      <alignment horizontal="right"/>
    </xf>
    <xf numFmtId="0" fontId="47" fillId="4" borderId="0" xfId="3" applyFont="1" applyFill="1" applyBorder="1" applyAlignment="1">
      <alignment horizontal="right"/>
    </xf>
    <xf numFmtId="3" fontId="47" fillId="4" borderId="0" xfId="3" applyNumberFormat="1" applyFont="1" applyFill="1" applyBorder="1" applyAlignment="1">
      <alignment horizontal="right"/>
    </xf>
    <xf numFmtId="170" fontId="47" fillId="4" borderId="0" xfId="3" applyNumberFormat="1" applyFont="1" applyFill="1" applyBorder="1"/>
    <xf numFmtId="3" fontId="153" fillId="4" borderId="0" xfId="3" applyNumberFormat="1" applyFont="1" applyFill="1" applyBorder="1"/>
    <xf numFmtId="2" fontId="47" fillId="4" borderId="0" xfId="3" applyNumberFormat="1" applyFont="1" applyFill="1" applyBorder="1"/>
    <xf numFmtId="1" fontId="32" fillId="4" borderId="70" xfId="3" applyNumberFormat="1" applyFont="1" applyFill="1" applyBorder="1" applyAlignment="1">
      <alignment horizontal="center" wrapText="1"/>
    </xf>
    <xf numFmtId="3" fontId="32" fillId="4" borderId="68" xfId="3" applyNumberFormat="1" applyFont="1" applyFill="1" applyBorder="1" applyAlignment="1">
      <alignment vertical="center"/>
    </xf>
    <xf numFmtId="3" fontId="32" fillId="4" borderId="69" xfId="3" applyNumberFormat="1" applyFont="1" applyFill="1" applyBorder="1" applyAlignment="1">
      <alignment vertical="center"/>
    </xf>
    <xf numFmtId="3" fontId="32" fillId="4" borderId="68" xfId="3" applyNumberFormat="1" applyFont="1" applyFill="1" applyBorder="1" applyAlignment="1">
      <alignment horizontal="right" vertical="center"/>
    </xf>
    <xf numFmtId="3" fontId="32" fillId="4" borderId="69" xfId="3" applyNumberFormat="1" applyFont="1" applyFill="1" applyBorder="1" applyAlignment="1">
      <alignment horizontal="right" vertical="center"/>
    </xf>
    <xf numFmtId="3" fontId="32" fillId="4" borderId="70" xfId="3" applyNumberFormat="1" applyFont="1" applyFill="1" applyBorder="1" applyAlignment="1">
      <alignment horizontal="right" vertical="center"/>
    </xf>
    <xf numFmtId="0" fontId="32" fillId="4" borderId="0" xfId="3" applyFont="1" applyFill="1" applyBorder="1"/>
    <xf numFmtId="3" fontId="32" fillId="4" borderId="70" xfId="3" applyNumberFormat="1" applyFont="1" applyFill="1" applyBorder="1" applyAlignment="1">
      <alignment vertical="center"/>
    </xf>
    <xf numFmtId="167" fontId="32" fillId="4" borderId="0" xfId="3" applyNumberFormat="1" applyFont="1" applyFill="1" applyBorder="1"/>
    <xf numFmtId="1" fontId="43" fillId="41" borderId="3" xfId="0" applyNumberFormat="1" applyFont="1" applyFill="1" applyBorder="1" applyAlignment="1">
      <alignment horizontal="center" vertical="center" wrapText="1"/>
    </xf>
    <xf numFmtId="1" fontId="43" fillId="47" borderId="3" xfId="0" applyNumberFormat="1" applyFont="1" applyFill="1" applyBorder="1" applyAlignment="1">
      <alignment horizontal="center" vertical="center" wrapText="1"/>
    </xf>
    <xf numFmtId="1" fontId="43" fillId="48" borderId="3" xfId="0" applyNumberFormat="1" applyFont="1" applyFill="1" applyBorder="1" applyAlignment="1">
      <alignment horizontal="center" vertical="center" wrapText="1"/>
    </xf>
    <xf numFmtId="1" fontId="43" fillId="40" borderId="3" xfId="0" applyNumberFormat="1" applyFont="1" applyFill="1" applyBorder="1" applyAlignment="1">
      <alignment horizontal="center" vertical="center" wrapText="1"/>
    </xf>
    <xf numFmtId="1" fontId="43" fillId="52" borderId="3" xfId="0" applyNumberFormat="1" applyFont="1" applyFill="1" applyBorder="1" applyAlignment="1">
      <alignment horizontal="center" vertical="center" wrapText="1"/>
    </xf>
    <xf numFmtId="1" fontId="43" fillId="53" borderId="3" xfId="0" applyNumberFormat="1" applyFont="1" applyFill="1" applyBorder="1" applyAlignment="1">
      <alignment horizontal="center" vertical="center" wrapText="1"/>
    </xf>
    <xf numFmtId="1" fontId="43" fillId="45" borderId="3" xfId="0" applyNumberFormat="1" applyFont="1" applyFill="1" applyBorder="1" applyAlignment="1">
      <alignment horizontal="center" vertical="center" wrapText="1"/>
    </xf>
    <xf numFmtId="1" fontId="43" fillId="35" borderId="3" xfId="0" applyNumberFormat="1" applyFont="1" applyFill="1" applyBorder="1" applyAlignment="1">
      <alignment horizontal="center" vertical="center" wrapText="1"/>
    </xf>
    <xf numFmtId="164" fontId="34" fillId="3" borderId="0" xfId="0" applyNumberFormat="1" applyFont="1" applyFill="1"/>
    <xf numFmtId="0" fontId="154" fillId="4" borderId="0" xfId="94" applyFont="1" applyFill="1"/>
    <xf numFmtId="0" fontId="47" fillId="4" borderId="0" xfId="94" applyFont="1" applyFill="1"/>
    <xf numFmtId="1" fontId="47" fillId="4" borderId="0" xfId="94" applyNumberFormat="1" applyFont="1" applyFill="1" applyAlignment="1">
      <alignment horizontal="right"/>
    </xf>
    <xf numFmtId="3" fontId="47" fillId="4" borderId="0" xfId="94" applyNumberFormat="1" applyFont="1" applyFill="1"/>
    <xf numFmtId="3" fontId="154" fillId="4" borderId="0" xfId="94" applyNumberFormat="1" applyFont="1" applyFill="1"/>
    <xf numFmtId="0" fontId="47" fillId="4" borderId="0" xfId="57" applyFont="1" applyFill="1"/>
    <xf numFmtId="0" fontId="47" fillId="4" borderId="0" xfId="57" applyFont="1" applyFill="1" applyAlignment="1">
      <alignment horizontal="right"/>
    </xf>
    <xf numFmtId="166" fontId="47" fillId="4" borderId="0" xfId="57" applyNumberFormat="1" applyFont="1" applyFill="1"/>
    <xf numFmtId="3" fontId="47" fillId="4" borderId="0" xfId="57" applyNumberFormat="1" applyFont="1" applyFill="1"/>
    <xf numFmtId="0" fontId="30" fillId="3" borderId="60" xfId="0" applyFont="1" applyFill="1" applyBorder="1" applyAlignment="1">
      <alignment horizontal="right"/>
    </xf>
    <xf numFmtId="0" fontId="38" fillId="4" borderId="0" xfId="94" applyFont="1" applyFill="1" applyAlignment="1">
      <alignment vertical="top" wrapText="1"/>
    </xf>
    <xf numFmtId="0" fontId="30" fillId="54" borderId="30" xfId="3" applyFont="1" applyFill="1" applyBorder="1" applyAlignment="1">
      <alignment horizontal="center" textRotation="90" wrapText="1"/>
    </xf>
    <xf numFmtId="167" fontId="30" fillId="54" borderId="13" xfId="3" applyNumberFormat="1" applyFont="1" applyFill="1" applyBorder="1" applyAlignment="1">
      <alignment vertical="center"/>
    </xf>
    <xf numFmtId="167" fontId="30" fillId="54" borderId="30" xfId="3" applyNumberFormat="1" applyFont="1" applyFill="1" applyBorder="1" applyAlignment="1">
      <alignment vertical="center"/>
    </xf>
    <xf numFmtId="167" fontId="30" fillId="54" borderId="68" xfId="3" applyNumberFormat="1" applyFont="1" applyFill="1" applyBorder="1" applyAlignment="1">
      <alignment horizontal="right" vertical="center"/>
    </xf>
    <xf numFmtId="167" fontId="30" fillId="54" borderId="69" xfId="3" applyNumberFormat="1" applyFont="1" applyFill="1" applyBorder="1" applyAlignment="1">
      <alignment horizontal="right" vertical="center"/>
    </xf>
    <xf numFmtId="167" fontId="30" fillId="54" borderId="70" xfId="3" applyNumberFormat="1" applyFont="1" applyFill="1" applyBorder="1" applyAlignment="1">
      <alignment horizontal="right" vertical="center"/>
    </xf>
    <xf numFmtId="167" fontId="30" fillId="54" borderId="141" xfId="3" applyNumberFormat="1" applyFont="1" applyFill="1" applyBorder="1" applyAlignment="1">
      <alignment horizontal="right" vertical="center"/>
    </xf>
    <xf numFmtId="167" fontId="30" fillId="54" borderId="0" xfId="3" applyNumberFormat="1" applyFont="1" applyFill="1" applyBorder="1" applyAlignment="1">
      <alignment horizontal="right" vertical="center"/>
    </xf>
    <xf numFmtId="1" fontId="30" fillId="3" borderId="24" xfId="0" applyNumberFormat="1" applyFont="1" applyFill="1" applyBorder="1" applyAlignment="1">
      <alignment horizontal="right" vertical="center" wrapText="1"/>
    </xf>
    <xf numFmtId="1" fontId="30" fillId="3" borderId="98" xfId="0" applyNumberFormat="1" applyFont="1" applyFill="1" applyBorder="1" applyAlignment="1">
      <alignment horizontal="left" vertical="center" wrapText="1"/>
    </xf>
    <xf numFmtId="0" fontId="43" fillId="46" borderId="3" xfId="0" applyFont="1" applyFill="1" applyBorder="1" applyAlignment="1">
      <alignment horizontal="center" vertical="center"/>
    </xf>
    <xf numFmtId="164" fontId="30" fillId="5" borderId="20" xfId="1" applyNumberFormat="1" applyFont="1" applyFill="1" applyBorder="1" applyAlignment="1">
      <alignment horizontal="right" vertical="center" wrapText="1"/>
    </xf>
    <xf numFmtId="179" fontId="30" fillId="5" borderId="20" xfId="1" applyNumberFormat="1" applyFont="1" applyFill="1" applyBorder="1" applyAlignment="1">
      <alignment horizontal="right" vertical="center" wrapText="1"/>
    </xf>
    <xf numFmtId="3" fontId="30" fillId="3" borderId="98" xfId="1" applyNumberFormat="1" applyFont="1" applyFill="1" applyBorder="1" applyAlignment="1">
      <alignment horizontal="right" vertical="center" wrapText="1"/>
    </xf>
    <xf numFmtId="3" fontId="30" fillId="3" borderId="20" xfId="0" applyNumberFormat="1" applyFont="1" applyFill="1" applyBorder="1" applyAlignment="1">
      <alignment horizontal="right" vertical="center"/>
    </xf>
    <xf numFmtId="0" fontId="45" fillId="26" borderId="0" xfId="3" applyFont="1" applyFill="1"/>
    <xf numFmtId="0" fontId="47" fillId="26" borderId="0" xfId="3" applyFont="1" applyFill="1" applyAlignment="1">
      <alignment horizontal="center"/>
    </xf>
    <xf numFmtId="168" fontId="47" fillId="26" borderId="0" xfId="3" applyNumberFormat="1" applyFont="1" applyFill="1"/>
    <xf numFmtId="165" fontId="47" fillId="26" borderId="0" xfId="3" applyNumberFormat="1" applyFont="1" applyFill="1"/>
    <xf numFmtId="166" fontId="47" fillId="26" borderId="0" xfId="3" applyNumberFormat="1" applyFont="1" applyFill="1"/>
    <xf numFmtId="0" fontId="47" fillId="26" borderId="0" xfId="3" applyFont="1" applyFill="1"/>
    <xf numFmtId="165" fontId="47" fillId="26" borderId="0" xfId="3" applyNumberFormat="1" applyFont="1" applyFill="1" applyAlignment="1">
      <alignment horizontal="right"/>
    </xf>
    <xf numFmtId="165" fontId="47" fillId="26" borderId="0" xfId="19" applyNumberFormat="1" applyFont="1" applyFill="1"/>
    <xf numFmtId="0" fontId="47" fillId="26" borderId="0" xfId="19" applyFont="1" applyFill="1"/>
    <xf numFmtId="0" fontId="47" fillId="4" borderId="0" xfId="57" applyFont="1" applyFill="1" applyAlignment="1">
      <alignment vertical="center"/>
    </xf>
    <xf numFmtId="14" fontId="47" fillId="4" borderId="0" xfId="57" applyNumberFormat="1" applyFont="1" applyFill="1" applyAlignment="1">
      <alignment vertical="center"/>
    </xf>
    <xf numFmtId="3" fontId="47" fillId="4" borderId="0" xfId="57" applyNumberFormat="1" applyFont="1" applyFill="1" applyAlignment="1">
      <alignment vertical="center"/>
    </xf>
    <xf numFmtId="3" fontId="47" fillId="4" borderId="0" xfId="57" applyNumberFormat="1" applyFont="1" applyFill="1" applyBorder="1" applyAlignment="1">
      <alignment horizontal="right" vertical="center"/>
    </xf>
    <xf numFmtId="3" fontId="47" fillId="4" borderId="0" xfId="57" applyNumberFormat="1" applyFont="1" applyFill="1" applyBorder="1" applyAlignment="1">
      <alignment vertical="center"/>
    </xf>
    <xf numFmtId="0" fontId="45" fillId="3" borderId="0" xfId="57" applyFont="1" applyFill="1" applyBorder="1" applyAlignment="1">
      <alignment horizontal="left" vertical="center" wrapText="1"/>
    </xf>
    <xf numFmtId="0" fontId="45" fillId="3" borderId="0" xfId="57" applyFont="1" applyFill="1" applyBorder="1" applyAlignment="1">
      <alignment horizontal="right" vertical="center"/>
    </xf>
    <xf numFmtId="0" fontId="45" fillId="3" borderId="0" xfId="57" applyFont="1" applyFill="1" applyBorder="1" applyAlignment="1">
      <alignment vertical="center"/>
    </xf>
    <xf numFmtId="3" fontId="45" fillId="3" borderId="0" xfId="57" applyNumberFormat="1" applyFont="1" applyFill="1" applyBorder="1" applyAlignment="1">
      <alignment vertical="center"/>
    </xf>
    <xf numFmtId="0" fontId="47" fillId="4" borderId="0" xfId="3" applyFont="1" applyFill="1"/>
    <xf numFmtId="0" fontId="47" fillId="4" borderId="0" xfId="3" applyFont="1" applyFill="1" applyAlignment="1">
      <alignment vertical="center"/>
    </xf>
    <xf numFmtId="49" fontId="47" fillId="4" borderId="0" xfId="3" applyNumberFormat="1" applyFont="1" applyFill="1" applyAlignment="1">
      <alignment horizontal="right" vertical="center"/>
    </xf>
    <xf numFmtId="0" fontId="47" fillId="4" borderId="0" xfId="3" applyFont="1" applyFill="1" applyAlignment="1">
      <alignment horizontal="right" vertical="center"/>
    </xf>
    <xf numFmtId="14" fontId="47" fillId="3" borderId="0" xfId="3" applyNumberFormat="1" applyFont="1" applyFill="1"/>
    <xf numFmtId="166" fontId="47" fillId="4" borderId="0" xfId="3" applyNumberFormat="1" applyFont="1" applyFill="1" applyAlignment="1">
      <alignment vertical="center"/>
    </xf>
    <xf numFmtId="166" fontId="47" fillId="4" borderId="0" xfId="3" applyNumberFormat="1" applyFont="1" applyFill="1"/>
    <xf numFmtId="164" fontId="30" fillId="4" borderId="0" xfId="57" applyNumberFormat="1" applyFont="1" applyFill="1" applyAlignment="1">
      <alignment vertical="center"/>
    </xf>
    <xf numFmtId="3" fontId="51" fillId="4" borderId="0" xfId="57" applyNumberFormat="1" applyFont="1" applyFill="1" applyAlignment="1">
      <alignment vertical="center"/>
    </xf>
    <xf numFmtId="2" fontId="51" fillId="4" borderId="0" xfId="57" applyNumberFormat="1" applyFont="1" applyFill="1" applyAlignment="1">
      <alignment vertical="center"/>
    </xf>
    <xf numFmtId="3" fontId="51" fillId="4" borderId="0" xfId="57" applyNumberFormat="1" applyFont="1" applyFill="1"/>
    <xf numFmtId="0" fontId="30" fillId="4" borderId="16" xfId="3" applyFont="1" applyFill="1" applyBorder="1" applyAlignment="1">
      <alignment horizontal="right"/>
    </xf>
    <xf numFmtId="3" fontId="30" fillId="4" borderId="16" xfId="3" applyNumberFormat="1" applyFont="1" applyFill="1" applyBorder="1" applyAlignment="1">
      <alignment horizontal="right"/>
    </xf>
    <xf numFmtId="3" fontId="37" fillId="4" borderId="16" xfId="3" applyNumberFormat="1" applyFont="1" applyFill="1" applyBorder="1" applyAlignment="1">
      <alignment horizontal="right"/>
    </xf>
    <xf numFmtId="3" fontId="37" fillId="4" borderId="17" xfId="3" applyNumberFormat="1" applyFont="1" applyFill="1" applyBorder="1" applyAlignment="1">
      <alignment horizontal="right"/>
    </xf>
    <xf numFmtId="2" fontId="30" fillId="4" borderId="17" xfId="88" applyNumberFormat="1" applyFont="1" applyFill="1" applyBorder="1"/>
    <xf numFmtId="0" fontId="30" fillId="4" borderId="27" xfId="3" applyFont="1" applyFill="1" applyBorder="1" applyAlignment="1">
      <alignment horizontal="right"/>
    </xf>
    <xf numFmtId="3" fontId="30" fillId="4" borderId="27" xfId="3" applyNumberFormat="1" applyFont="1" applyFill="1" applyBorder="1" applyAlignment="1">
      <alignment horizontal="right"/>
    </xf>
    <xf numFmtId="3" fontId="37" fillId="4" borderId="27" xfId="3" applyNumberFormat="1" applyFont="1" applyFill="1" applyBorder="1" applyAlignment="1">
      <alignment horizontal="right"/>
    </xf>
    <xf numFmtId="3" fontId="37" fillId="4" borderId="40" xfId="3" applyNumberFormat="1" applyFont="1" applyFill="1" applyBorder="1" applyAlignment="1">
      <alignment horizontal="right"/>
    </xf>
    <xf numFmtId="2" fontId="30" fillId="4" borderId="40" xfId="88" applyNumberFormat="1" applyFont="1" applyFill="1" applyBorder="1"/>
    <xf numFmtId="0" fontId="30" fillId="4" borderId="10" xfId="88" applyFont="1" applyFill="1" applyBorder="1"/>
    <xf numFmtId="0" fontId="30" fillId="4" borderId="16" xfId="3" applyFont="1" applyFill="1" applyBorder="1" applyAlignment="1">
      <alignment horizontal="center"/>
    </xf>
    <xf numFmtId="0" fontId="43" fillId="43" borderId="16" xfId="3" applyFont="1" applyFill="1" applyBorder="1" applyAlignment="1">
      <alignment horizontal="center"/>
    </xf>
    <xf numFmtId="0" fontId="30" fillId="26" borderId="16" xfId="3" applyFont="1" applyFill="1" applyBorder="1" applyAlignment="1">
      <alignment horizontal="center"/>
    </xf>
    <xf numFmtId="0" fontId="30" fillId="25" borderId="16" xfId="3" applyFont="1" applyFill="1" applyBorder="1" applyAlignment="1">
      <alignment horizontal="center"/>
    </xf>
    <xf numFmtId="0" fontId="30" fillId="5" borderId="16" xfId="3" applyFont="1" applyFill="1" applyBorder="1" applyAlignment="1">
      <alignment horizontal="center"/>
    </xf>
    <xf numFmtId="0" fontId="30" fillId="42" borderId="16" xfId="3" applyFont="1" applyFill="1" applyBorder="1" applyAlignment="1">
      <alignment horizontal="center"/>
    </xf>
    <xf numFmtId="0" fontId="43" fillId="41" borderId="16" xfId="3" applyFont="1" applyFill="1" applyBorder="1" applyAlignment="1">
      <alignment horizontal="center"/>
    </xf>
    <xf numFmtId="0" fontId="30" fillId="35" borderId="16" xfId="3" applyFont="1" applyFill="1" applyBorder="1" applyAlignment="1">
      <alignment horizontal="center"/>
    </xf>
    <xf numFmtId="0" fontId="30" fillId="34" borderId="16" xfId="3" applyFont="1" applyFill="1" applyBorder="1" applyAlignment="1">
      <alignment horizontal="center"/>
    </xf>
    <xf numFmtId="0" fontId="30" fillId="30" borderId="16" xfId="3" applyFont="1" applyFill="1" applyBorder="1" applyAlignment="1">
      <alignment horizontal="center"/>
    </xf>
    <xf numFmtId="0" fontId="30" fillId="27" borderId="16" xfId="3" applyFont="1" applyFill="1" applyBorder="1" applyAlignment="1">
      <alignment horizontal="center"/>
    </xf>
    <xf numFmtId="0" fontId="30" fillId="4" borderId="17" xfId="88" applyFont="1" applyFill="1" applyBorder="1"/>
    <xf numFmtId="2" fontId="30" fillId="4" borderId="0" xfId="0" applyNumberFormat="1" applyFont="1" applyFill="1"/>
    <xf numFmtId="3" fontId="47" fillId="4" borderId="0" xfId="0" applyNumberFormat="1" applyFont="1" applyFill="1"/>
    <xf numFmtId="168" fontId="47" fillId="4" borderId="0" xfId="0" applyNumberFormat="1" applyFont="1" applyFill="1"/>
    <xf numFmtId="2" fontId="47" fillId="4" borderId="0" xfId="0" applyNumberFormat="1" applyFont="1" applyFill="1"/>
    <xf numFmtId="0" fontId="11" fillId="3" borderId="0" xfId="3" applyFont="1" applyFill="1" applyAlignment="1">
      <alignment horizontal="left" vertical="top" wrapText="1"/>
    </xf>
    <xf numFmtId="3" fontId="95" fillId="3" borderId="8" xfId="0" applyNumberFormat="1" applyFont="1" applyFill="1" applyBorder="1" applyAlignment="1">
      <alignment horizontal="right"/>
    </xf>
    <xf numFmtId="3" fontId="95" fillId="4" borderId="8" xfId="0" applyNumberFormat="1" applyFont="1" applyFill="1" applyBorder="1" applyAlignment="1">
      <alignment horizontal="center" vertical="center" wrapText="1"/>
    </xf>
    <xf numFmtId="0" fontId="133" fillId="4" borderId="0" xfId="3" applyFont="1" applyFill="1" applyBorder="1" applyAlignment="1">
      <alignment horizontal="right" vertical="center" wrapText="1"/>
    </xf>
    <xf numFmtId="0" fontId="134" fillId="4" borderId="136" xfId="3" applyFont="1" applyFill="1" applyBorder="1" applyAlignment="1">
      <alignment horizontal="left" vertical="center"/>
    </xf>
    <xf numFmtId="0" fontId="134" fillId="4" borderId="0" xfId="3" applyFont="1" applyFill="1" applyBorder="1" applyAlignment="1">
      <alignment horizontal="left" vertical="center"/>
    </xf>
    <xf numFmtId="0" fontId="134" fillId="4" borderId="157" xfId="3" applyFont="1" applyFill="1" applyBorder="1" applyAlignment="1">
      <alignment horizontal="left" vertical="center"/>
    </xf>
    <xf numFmtId="0" fontId="134" fillId="4" borderId="14" xfId="3" applyFont="1" applyFill="1" applyBorder="1" applyAlignment="1">
      <alignment horizontal="left" vertical="center"/>
    </xf>
    <xf numFmtId="0" fontId="134" fillId="4" borderId="136" xfId="3" applyFont="1" applyFill="1" applyBorder="1" applyAlignment="1">
      <alignment horizontal="left" vertical="center" wrapText="1"/>
    </xf>
    <xf numFmtId="0" fontId="134" fillId="4" borderId="0" xfId="3" applyFont="1" applyFill="1" applyBorder="1" applyAlignment="1">
      <alignment horizontal="left" vertical="center" wrapText="1"/>
    </xf>
    <xf numFmtId="0" fontId="134" fillId="4" borderId="157" xfId="3" applyFont="1" applyFill="1" applyBorder="1" applyAlignment="1">
      <alignment horizontal="left" vertical="center" wrapText="1"/>
    </xf>
    <xf numFmtId="0" fontId="134" fillId="4" borderId="14" xfId="3" applyFont="1" applyFill="1" applyBorder="1" applyAlignment="1">
      <alignment horizontal="left" vertical="center" wrapText="1"/>
    </xf>
    <xf numFmtId="0" fontId="118" fillId="4" borderId="0" xfId="3" applyFont="1" applyFill="1" applyBorder="1" applyAlignment="1">
      <alignment horizontal="left" vertical="top"/>
    </xf>
    <xf numFmtId="0" fontId="133" fillId="4" borderId="14" xfId="3" applyFont="1" applyFill="1" applyBorder="1" applyAlignment="1">
      <alignment horizontal="right" vertical="center" wrapText="1"/>
    </xf>
    <xf numFmtId="0" fontId="135" fillId="4" borderId="160" xfId="3" applyFont="1" applyFill="1" applyBorder="1" applyAlignment="1">
      <alignment horizontal="left" vertical="center" wrapText="1"/>
    </xf>
    <xf numFmtId="0" fontId="135" fillId="4" borderId="161" xfId="3" applyFont="1" applyFill="1" applyBorder="1" applyAlignment="1">
      <alignment horizontal="left" vertical="center" wrapText="1"/>
    </xf>
    <xf numFmtId="0" fontId="135" fillId="4" borderId="136" xfId="3" applyFont="1" applyFill="1" applyBorder="1" applyAlignment="1">
      <alignment horizontal="left" vertical="center" wrapText="1"/>
    </xf>
    <xf numFmtId="0" fontId="135" fillId="4" borderId="0" xfId="3" applyFont="1" applyFill="1" applyBorder="1" applyAlignment="1">
      <alignment horizontal="left" vertical="center" wrapText="1"/>
    </xf>
    <xf numFmtId="0" fontId="156" fillId="4" borderId="0" xfId="3" applyFont="1" applyFill="1" applyBorder="1" applyAlignment="1">
      <alignment horizontal="right" vertical="center" wrapText="1"/>
    </xf>
    <xf numFmtId="0" fontId="156" fillId="4" borderId="137" xfId="3" applyFont="1" applyFill="1" applyBorder="1" applyAlignment="1">
      <alignment horizontal="right" vertical="center" wrapText="1"/>
    </xf>
    <xf numFmtId="0" fontId="156" fillId="4" borderId="14" xfId="3" applyFont="1" applyFill="1" applyBorder="1" applyAlignment="1">
      <alignment horizontal="right" vertical="center" wrapText="1"/>
    </xf>
    <xf numFmtId="0" fontId="156" fillId="4" borderId="167" xfId="3" applyFont="1" applyFill="1" applyBorder="1" applyAlignment="1">
      <alignment horizontal="right" vertical="center" wrapText="1"/>
    </xf>
    <xf numFmtId="0" fontId="76" fillId="3" borderId="0" xfId="3" applyFont="1" applyFill="1" applyBorder="1" applyAlignment="1">
      <alignment horizontal="right" vertical="center" wrapText="1"/>
    </xf>
    <xf numFmtId="0" fontId="76" fillId="4" borderId="0" xfId="3" applyFont="1" applyFill="1" applyBorder="1" applyAlignment="1">
      <alignment horizontal="right" vertical="center" wrapText="1"/>
    </xf>
    <xf numFmtId="0" fontId="76" fillId="3" borderId="0" xfId="3" applyFont="1" applyFill="1" applyBorder="1" applyAlignment="1">
      <alignment horizontal="right" vertical="center"/>
    </xf>
    <xf numFmtId="0" fontId="77" fillId="3" borderId="0" xfId="3" applyFont="1" applyFill="1" applyBorder="1" applyAlignment="1">
      <alignment horizontal="right" vertical="center" wrapText="1"/>
    </xf>
    <xf numFmtId="0" fontId="77" fillId="4" borderId="0" xfId="0" applyFont="1" applyFill="1" applyBorder="1" applyAlignment="1">
      <alignment horizontal="left" vertical="center" wrapText="1"/>
    </xf>
    <xf numFmtId="0" fontId="21" fillId="3" borderId="0" xfId="3" applyFont="1" applyFill="1" applyAlignment="1">
      <alignment horizontal="right"/>
    </xf>
    <xf numFmtId="0" fontId="11" fillId="3" borderId="0" xfId="3" applyFont="1" applyFill="1" applyAlignment="1">
      <alignment horizontal="left" vertical="top" wrapText="1"/>
    </xf>
    <xf numFmtId="0" fontId="80" fillId="4" borderId="156" xfId="3" applyFont="1" applyFill="1" applyBorder="1" applyAlignment="1">
      <alignment horizontal="left" vertical="center"/>
    </xf>
    <xf numFmtId="0" fontId="18" fillId="3" borderId="0" xfId="3" applyFont="1" applyFill="1" applyAlignment="1">
      <alignment horizontal="center" vertical="top"/>
    </xf>
    <xf numFmtId="0" fontId="11" fillId="3" borderId="0" xfId="3" applyFont="1" applyFill="1" applyBorder="1" applyAlignment="1">
      <alignment horizontal="center" vertical="top" wrapText="1"/>
    </xf>
    <xf numFmtId="0" fontId="78" fillId="4" borderId="156" xfId="3" applyFont="1" applyFill="1" applyBorder="1" applyAlignment="1">
      <alignment horizontal="left" vertical="center"/>
    </xf>
    <xf numFmtId="0" fontId="30" fillId="4" borderId="0" xfId="0" applyFont="1" applyFill="1" applyAlignment="1">
      <alignment horizontal="left" vertical="top" wrapText="1"/>
    </xf>
    <xf numFmtId="0" fontId="80" fillId="4" borderId="156" xfId="0" applyFont="1" applyFill="1" applyBorder="1" applyAlignment="1">
      <alignment horizontal="left" vertical="center"/>
    </xf>
    <xf numFmtId="0" fontId="30" fillId="4" borderId="156" xfId="0" applyFont="1" applyFill="1" applyBorder="1" applyAlignment="1">
      <alignment horizontal="right" vertical="center"/>
    </xf>
    <xf numFmtId="0" fontId="73" fillId="4" borderId="62" xfId="0" applyFont="1" applyFill="1" applyBorder="1" applyAlignment="1">
      <alignment horizontal="center" vertical="center" wrapText="1"/>
    </xf>
    <xf numFmtId="0" fontId="73" fillId="4" borderId="15" xfId="0" applyFont="1" applyFill="1" applyBorder="1" applyAlignment="1">
      <alignment horizontal="center" vertical="center" wrapText="1"/>
    </xf>
    <xf numFmtId="0" fontId="73" fillId="4" borderId="10" xfId="0" applyFont="1" applyFill="1" applyBorder="1" applyAlignment="1">
      <alignment horizontal="right" vertical="center" wrapText="1"/>
    </xf>
    <xf numFmtId="0" fontId="73" fillId="4" borderId="3" xfId="0" applyFont="1" applyFill="1" applyBorder="1" applyAlignment="1">
      <alignment horizontal="right" vertical="center" wrapText="1"/>
    </xf>
    <xf numFmtId="0" fontId="73" fillId="4" borderId="51" xfId="0" applyFont="1" applyFill="1" applyBorder="1" applyAlignment="1">
      <alignment horizontal="right" vertical="center" wrapText="1"/>
    </xf>
    <xf numFmtId="0" fontId="73" fillId="4" borderId="16" xfId="0" applyFont="1" applyFill="1" applyBorder="1" applyAlignment="1">
      <alignment horizontal="right" vertical="center" wrapText="1"/>
    </xf>
    <xf numFmtId="49" fontId="34" fillId="4" borderId="8" xfId="0" applyNumberFormat="1" applyFont="1" applyFill="1" applyBorder="1" applyAlignment="1">
      <alignment horizontal="center"/>
    </xf>
    <xf numFmtId="49" fontId="34" fillId="4" borderId="0" xfId="0" applyNumberFormat="1" applyFont="1" applyFill="1" applyBorder="1" applyAlignment="1">
      <alignment horizontal="center"/>
    </xf>
    <xf numFmtId="49" fontId="34" fillId="4" borderId="13" xfId="0" applyNumberFormat="1" applyFont="1" applyFill="1" applyBorder="1" applyAlignment="1">
      <alignment horizontal="center"/>
    </xf>
    <xf numFmtId="0" fontId="30" fillId="4" borderId="17" xfId="0" applyFont="1" applyFill="1" applyBorder="1" applyAlignment="1">
      <alignment horizontal="center"/>
    </xf>
    <xf numFmtId="0" fontId="30" fillId="4" borderId="14" xfId="0" applyFont="1" applyFill="1" applyBorder="1" applyAlignment="1">
      <alignment horizontal="center"/>
    </xf>
    <xf numFmtId="0" fontId="30" fillId="4" borderId="25" xfId="0" applyFont="1" applyFill="1" applyBorder="1" applyAlignment="1">
      <alignment horizontal="center"/>
    </xf>
    <xf numFmtId="0" fontId="30" fillId="4" borderId="42" xfId="0" applyFont="1" applyFill="1" applyBorder="1" applyAlignment="1">
      <alignment horizontal="center" vertical="center" wrapText="1"/>
    </xf>
    <xf numFmtId="0" fontId="30" fillId="4" borderId="62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right" vertical="center"/>
    </xf>
    <xf numFmtId="0" fontId="30" fillId="4" borderId="10" xfId="0" applyFont="1" applyFill="1" applyBorder="1" applyAlignment="1">
      <alignment horizontal="right" vertical="center"/>
    </xf>
    <xf numFmtId="0" fontId="30" fillId="4" borderId="3" xfId="0" applyFont="1" applyFill="1" applyBorder="1" applyAlignment="1">
      <alignment horizontal="right" vertical="center"/>
    </xf>
    <xf numFmtId="0" fontId="30" fillId="4" borderId="51" xfId="0" applyFont="1" applyFill="1" applyBorder="1" applyAlignment="1">
      <alignment horizontal="right" vertical="center"/>
    </xf>
    <xf numFmtId="0" fontId="30" fillId="4" borderId="51" xfId="0" applyFont="1" applyFill="1" applyBorder="1" applyAlignment="1">
      <alignment horizontal="right" vertical="center" wrapText="1"/>
    </xf>
    <xf numFmtId="0" fontId="30" fillId="4" borderId="16" xfId="0" applyFont="1" applyFill="1" applyBorder="1" applyAlignment="1">
      <alignment horizontal="right" vertical="center"/>
    </xf>
    <xf numFmtId="0" fontId="140" fillId="4" borderId="42" xfId="0" applyFont="1" applyFill="1" applyBorder="1" applyAlignment="1">
      <alignment horizontal="center" vertical="center" wrapText="1"/>
    </xf>
    <xf numFmtId="0" fontId="140" fillId="4" borderId="62" xfId="0" applyFont="1" applyFill="1" applyBorder="1" applyAlignment="1">
      <alignment horizontal="center" vertical="center" wrapText="1"/>
    </xf>
    <xf numFmtId="0" fontId="140" fillId="4" borderId="15" xfId="0" applyFont="1" applyFill="1" applyBorder="1" applyAlignment="1">
      <alignment horizontal="center" vertical="center" wrapText="1"/>
    </xf>
    <xf numFmtId="0" fontId="140" fillId="4" borderId="10" xfId="0" applyFont="1" applyFill="1" applyBorder="1" applyAlignment="1">
      <alignment horizontal="right" vertical="center"/>
    </xf>
    <xf numFmtId="0" fontId="140" fillId="4" borderId="3" xfId="0" applyFont="1" applyFill="1" applyBorder="1" applyAlignment="1">
      <alignment horizontal="right" vertical="center"/>
    </xf>
    <xf numFmtId="0" fontId="140" fillId="4" borderId="51" xfId="0" applyFont="1" applyFill="1" applyBorder="1" applyAlignment="1">
      <alignment horizontal="right" vertical="center"/>
    </xf>
    <xf numFmtId="0" fontId="140" fillId="4" borderId="51" xfId="0" applyFont="1" applyFill="1" applyBorder="1" applyAlignment="1">
      <alignment horizontal="right" vertical="center" wrapText="1"/>
    </xf>
    <xf numFmtId="0" fontId="30" fillId="4" borderId="63" xfId="0" applyFont="1" applyFill="1" applyBorder="1" applyAlignment="1">
      <alignment horizontal="right" vertical="center"/>
    </xf>
    <xf numFmtId="0" fontId="30" fillId="4" borderId="48" xfId="0" applyFont="1" applyFill="1" applyBorder="1" applyAlignment="1">
      <alignment horizontal="right" vertical="center"/>
    </xf>
    <xf numFmtId="0" fontId="37" fillId="4" borderId="60" xfId="0" applyFont="1" applyFill="1" applyBorder="1" applyAlignment="1">
      <alignment horizontal="right"/>
    </xf>
    <xf numFmtId="0" fontId="76" fillId="4" borderId="62" xfId="0" applyFont="1" applyFill="1" applyBorder="1" applyAlignment="1">
      <alignment horizontal="center" vertical="center" wrapText="1"/>
    </xf>
    <xf numFmtId="0" fontId="76" fillId="4" borderId="15" xfId="0" applyFont="1" applyFill="1" applyBorder="1" applyAlignment="1">
      <alignment horizontal="center" vertical="center" wrapText="1"/>
    </xf>
    <xf numFmtId="0" fontId="76" fillId="4" borderId="51" xfId="0" applyFont="1" applyFill="1" applyBorder="1" applyAlignment="1">
      <alignment horizontal="right" vertical="center" wrapText="1"/>
    </xf>
    <xf numFmtId="0" fontId="76" fillId="4" borderId="10" xfId="0" applyFont="1" applyFill="1" applyBorder="1" applyAlignment="1">
      <alignment horizontal="right" vertical="center" wrapText="1"/>
    </xf>
    <xf numFmtId="0" fontId="76" fillId="4" borderId="3" xfId="0" applyFont="1" applyFill="1" applyBorder="1" applyAlignment="1">
      <alignment horizontal="right" vertical="center" wrapText="1"/>
    </xf>
    <xf numFmtId="0" fontId="73" fillId="4" borderId="59" xfId="0" applyFont="1" applyFill="1" applyBorder="1" applyAlignment="1">
      <alignment horizontal="right" vertical="center" wrapText="1"/>
    </xf>
    <xf numFmtId="0" fontId="73" fillId="4" borderId="60" xfId="0" applyFont="1" applyFill="1" applyBorder="1" applyAlignment="1">
      <alignment horizontal="right" vertical="center" wrapText="1"/>
    </xf>
    <xf numFmtId="0" fontId="30" fillId="4" borderId="59" xfId="0" applyFont="1" applyFill="1" applyBorder="1" applyAlignment="1">
      <alignment horizontal="right" vertical="center" wrapText="1"/>
    </xf>
    <xf numFmtId="0" fontId="30" fillId="4" borderId="61" xfId="0" applyFont="1" applyFill="1" applyBorder="1" applyAlignment="1">
      <alignment horizontal="right" vertical="center" wrapText="1"/>
    </xf>
    <xf numFmtId="0" fontId="76" fillId="4" borderId="16" xfId="0" applyFont="1" applyFill="1" applyBorder="1" applyAlignment="1">
      <alignment horizontal="right" vertical="center" wrapText="1"/>
    </xf>
    <xf numFmtId="0" fontId="76" fillId="4" borderId="33" xfId="3" applyFont="1" applyFill="1" applyBorder="1" applyAlignment="1">
      <alignment horizontal="center" wrapText="1"/>
    </xf>
    <xf numFmtId="1" fontId="34" fillId="4" borderId="0" xfId="3" applyNumberFormat="1" applyFont="1" applyFill="1" applyBorder="1" applyAlignment="1">
      <alignment horizontal="center" wrapText="1"/>
    </xf>
    <xf numFmtId="0" fontId="77" fillId="4" borderId="7" xfId="3" applyFont="1" applyFill="1" applyBorder="1" applyAlignment="1">
      <alignment horizontal="center" wrapText="1"/>
    </xf>
    <xf numFmtId="0" fontId="77" fillId="4" borderId="24" xfId="3" applyFont="1" applyFill="1" applyBorder="1" applyAlignment="1">
      <alignment horizontal="center" wrapText="1"/>
    </xf>
    <xf numFmtId="0" fontId="77" fillId="4" borderId="30" xfId="3" applyFont="1" applyFill="1" applyBorder="1" applyAlignment="1">
      <alignment horizontal="center" wrapText="1"/>
    </xf>
    <xf numFmtId="0" fontId="30" fillId="4" borderId="7" xfId="3" applyFont="1" applyFill="1" applyBorder="1" applyAlignment="1">
      <alignment horizontal="center" wrapText="1"/>
    </xf>
    <xf numFmtId="0" fontId="30" fillId="4" borderId="24" xfId="3" applyFont="1" applyFill="1" applyBorder="1" applyAlignment="1">
      <alignment horizontal="center" wrapText="1"/>
    </xf>
    <xf numFmtId="0" fontId="30" fillId="4" borderId="30" xfId="3" applyFont="1" applyFill="1" applyBorder="1" applyAlignment="1">
      <alignment horizontal="center" wrapText="1"/>
    </xf>
    <xf numFmtId="0" fontId="30" fillId="4" borderId="156" xfId="3" applyFont="1" applyFill="1" applyBorder="1" applyAlignment="1">
      <alignment horizontal="right" vertical="center"/>
    </xf>
    <xf numFmtId="0" fontId="30" fillId="4" borderId="71" xfId="3" applyFont="1" applyFill="1" applyBorder="1" applyAlignment="1">
      <alignment horizontal="center" wrapText="1"/>
    </xf>
    <xf numFmtId="0" fontId="30" fillId="4" borderId="2" xfId="3" applyFont="1" applyFill="1" applyBorder="1" applyAlignment="1">
      <alignment horizontal="center" wrapText="1"/>
    </xf>
    <xf numFmtId="0" fontId="140" fillId="4" borderId="2" xfId="3" applyFont="1" applyFill="1" applyBorder="1" applyAlignment="1">
      <alignment horizontal="center" wrapText="1"/>
    </xf>
    <xf numFmtId="0" fontId="73" fillId="4" borderId="2" xfId="3" applyFont="1" applyFill="1" applyBorder="1" applyAlignment="1">
      <alignment horizontal="center" wrapText="1"/>
    </xf>
    <xf numFmtId="0" fontId="37" fillId="4" borderId="2" xfId="3" applyFont="1" applyFill="1" applyBorder="1" applyAlignment="1">
      <alignment horizontal="center" wrapText="1"/>
    </xf>
    <xf numFmtId="166" fontId="30" fillId="4" borderId="0" xfId="3" applyNumberFormat="1" applyFont="1" applyFill="1" applyBorder="1" applyAlignment="1">
      <alignment horizontal="left" vertical="top" wrapText="1"/>
    </xf>
    <xf numFmtId="0" fontId="30" fillId="4" borderId="0" xfId="3" applyFont="1" applyFill="1" applyBorder="1" applyAlignment="1">
      <alignment horizontal="center"/>
    </xf>
    <xf numFmtId="167" fontId="30" fillId="4" borderId="0" xfId="3" applyNumberFormat="1" applyFont="1" applyFill="1" applyBorder="1" applyAlignment="1">
      <alignment horizontal="center"/>
    </xf>
    <xf numFmtId="0" fontId="30" fillId="4" borderId="71" xfId="3" applyFont="1" applyFill="1" applyBorder="1" applyAlignment="1">
      <alignment horizontal="center" vertical="center" wrapText="1"/>
    </xf>
    <xf numFmtId="0" fontId="30" fillId="4" borderId="2" xfId="3" applyFont="1" applyFill="1" applyBorder="1" applyAlignment="1">
      <alignment horizontal="center" vertical="center" wrapText="1"/>
    </xf>
    <xf numFmtId="0" fontId="140" fillId="4" borderId="2" xfId="3" applyFont="1" applyFill="1" applyBorder="1" applyAlignment="1">
      <alignment horizontal="center" vertical="center" wrapText="1"/>
    </xf>
    <xf numFmtId="0" fontId="34" fillId="4" borderId="0" xfId="3" applyFont="1" applyFill="1" applyBorder="1" applyAlignment="1">
      <alignment horizontal="center" wrapText="1"/>
    </xf>
    <xf numFmtId="0" fontId="52" fillId="24" borderId="0" xfId="0" applyFont="1" applyFill="1" applyBorder="1" applyAlignment="1">
      <alignment horizontal="center" vertical="center"/>
    </xf>
    <xf numFmtId="0" fontId="30" fillId="4" borderId="0" xfId="3" applyFont="1" applyFill="1" applyAlignment="1">
      <alignment horizontal="center"/>
    </xf>
    <xf numFmtId="0" fontId="30" fillId="4" borderId="11" xfId="3" applyFont="1" applyFill="1" applyBorder="1" applyAlignment="1">
      <alignment horizontal="center" vertical="top" wrapText="1"/>
    </xf>
    <xf numFmtId="0" fontId="30" fillId="4" borderId="0" xfId="3" applyFont="1" applyFill="1" applyBorder="1" applyAlignment="1">
      <alignment horizontal="center" vertical="top" wrapText="1"/>
    </xf>
    <xf numFmtId="0" fontId="30" fillId="4" borderId="62" xfId="3" applyFont="1" applyFill="1" applyBorder="1" applyAlignment="1">
      <alignment horizontal="center" vertical="top" wrapText="1"/>
    </xf>
    <xf numFmtId="0" fontId="30" fillId="4" borderId="11" xfId="3" applyFont="1" applyFill="1" applyBorder="1" applyAlignment="1">
      <alignment horizontal="center" vertical="center" wrapText="1"/>
    </xf>
    <xf numFmtId="0" fontId="30" fillId="4" borderId="0" xfId="3" applyFont="1" applyFill="1" applyBorder="1" applyAlignment="1">
      <alignment horizontal="center" vertical="center" wrapText="1"/>
    </xf>
    <xf numFmtId="0" fontId="30" fillId="4" borderId="62" xfId="3" applyFont="1" applyFill="1" applyBorder="1" applyAlignment="1">
      <alignment horizontal="center" vertical="center" wrapText="1"/>
    </xf>
    <xf numFmtId="0" fontId="30" fillId="4" borderId="156" xfId="3" applyFont="1" applyFill="1" applyBorder="1" applyAlignment="1">
      <alignment horizontal="right"/>
    </xf>
    <xf numFmtId="0" fontId="80" fillId="4" borderId="156" xfId="3" applyFont="1" applyFill="1" applyBorder="1" applyAlignment="1">
      <alignment horizontal="left" vertical="center" wrapText="1"/>
    </xf>
    <xf numFmtId="0" fontId="77" fillId="4" borderId="88" xfId="3" applyFont="1" applyFill="1" applyBorder="1" applyAlignment="1">
      <alignment horizontal="center" vertical="center"/>
    </xf>
    <xf numFmtId="0" fontId="77" fillId="4" borderId="0" xfId="3" applyFont="1" applyFill="1" applyBorder="1" applyAlignment="1">
      <alignment horizontal="center" vertical="center"/>
    </xf>
    <xf numFmtId="0" fontId="77" fillId="4" borderId="14" xfId="3" applyFont="1" applyFill="1" applyBorder="1" applyAlignment="1">
      <alignment horizontal="center" vertical="center"/>
    </xf>
    <xf numFmtId="0" fontId="30" fillId="4" borderId="0" xfId="3" applyFont="1" applyFill="1" applyBorder="1" applyAlignment="1">
      <alignment horizontal="center" vertical="center"/>
    </xf>
    <xf numFmtId="0" fontId="30" fillId="4" borderId="24" xfId="3" applyFont="1" applyFill="1" applyBorder="1" applyAlignment="1">
      <alignment horizontal="center" vertical="center"/>
    </xf>
    <xf numFmtId="0" fontId="56" fillId="3" borderId="0" xfId="3" applyFont="1" applyFill="1" applyAlignment="1">
      <alignment horizontal="right"/>
    </xf>
    <xf numFmtId="0" fontId="80" fillId="4" borderId="156" xfId="15" applyFont="1" applyFill="1" applyBorder="1" applyAlignment="1">
      <alignment horizontal="left" vertical="center"/>
    </xf>
    <xf numFmtId="0" fontId="30" fillId="4" borderId="0" xfId="15" applyFont="1" applyFill="1" applyBorder="1" applyAlignment="1">
      <alignment horizontal="center" vertical="center"/>
    </xf>
    <xf numFmtId="0" fontId="30" fillId="3" borderId="10" xfId="15" applyFont="1" applyFill="1" applyBorder="1" applyAlignment="1">
      <alignment horizontal="center" wrapText="1"/>
    </xf>
    <xf numFmtId="0" fontId="30" fillId="3" borderId="3" xfId="15" applyFont="1" applyFill="1" applyBorder="1" applyAlignment="1">
      <alignment horizontal="center" wrapText="1"/>
    </xf>
    <xf numFmtId="0" fontId="30" fillId="3" borderId="62" xfId="15" applyFont="1" applyFill="1" applyBorder="1" applyAlignment="1">
      <alignment horizontal="center" wrapText="1"/>
    </xf>
    <xf numFmtId="0" fontId="30" fillId="3" borderId="22" xfId="15" applyFont="1" applyFill="1" applyBorder="1" applyAlignment="1">
      <alignment horizontal="center" wrapText="1"/>
    </xf>
    <xf numFmtId="0" fontId="34" fillId="3" borderId="0" xfId="15" applyFont="1" applyFill="1" applyBorder="1" applyAlignment="1">
      <alignment horizontal="center" vertical="top"/>
    </xf>
    <xf numFmtId="0" fontId="30" fillId="3" borderId="11" xfId="15" applyFont="1" applyFill="1" applyBorder="1" applyAlignment="1">
      <alignment horizontal="center"/>
    </xf>
    <xf numFmtId="0" fontId="30" fillId="3" borderId="0" xfId="15" applyFont="1" applyFill="1" applyBorder="1" applyAlignment="1">
      <alignment horizontal="center"/>
    </xf>
    <xf numFmtId="0" fontId="30" fillId="3" borderId="62" xfId="15" applyFont="1" applyFill="1" applyBorder="1" applyAlignment="1">
      <alignment horizontal="center"/>
    </xf>
    <xf numFmtId="0" fontId="30" fillId="3" borderId="11" xfId="15" applyFont="1" applyFill="1" applyBorder="1" applyAlignment="1">
      <alignment horizontal="center" wrapText="1"/>
    </xf>
    <xf numFmtId="0" fontId="30" fillId="3" borderId="21" xfId="15" applyFont="1" applyFill="1" applyBorder="1" applyAlignment="1">
      <alignment horizontal="center" wrapText="1"/>
    </xf>
    <xf numFmtId="0" fontId="30" fillId="3" borderId="0" xfId="15" applyFont="1" applyFill="1" applyBorder="1" applyAlignment="1">
      <alignment horizontal="center" wrapText="1"/>
    </xf>
    <xf numFmtId="0" fontId="30" fillId="3" borderId="24" xfId="15" applyFont="1" applyFill="1" applyBorder="1" applyAlignment="1">
      <alignment horizontal="center"/>
    </xf>
    <xf numFmtId="0" fontId="76" fillId="3" borderId="62" xfId="15" applyFont="1" applyFill="1" applyBorder="1" applyAlignment="1">
      <alignment horizontal="center" vertical="center"/>
    </xf>
    <xf numFmtId="0" fontId="76" fillId="3" borderId="22" xfId="15" applyFont="1" applyFill="1" applyBorder="1" applyAlignment="1">
      <alignment horizontal="center" vertical="center"/>
    </xf>
    <xf numFmtId="0" fontId="30" fillId="3" borderId="62" xfId="15" applyFont="1" applyFill="1" applyBorder="1" applyAlignment="1">
      <alignment horizontal="center" vertical="center"/>
    </xf>
    <xf numFmtId="0" fontId="30" fillId="3" borderId="22" xfId="15" applyFont="1" applyFill="1" applyBorder="1" applyAlignment="1">
      <alignment horizontal="center" vertical="center"/>
    </xf>
    <xf numFmtId="0" fontId="30" fillId="3" borderId="0" xfId="15" applyFont="1" applyFill="1" applyAlignment="1">
      <alignment horizontal="left" wrapText="1"/>
    </xf>
    <xf numFmtId="0" fontId="34" fillId="3" borderId="0" xfId="15" applyFont="1" applyFill="1" applyAlignment="1">
      <alignment horizontal="center"/>
    </xf>
    <xf numFmtId="0" fontId="30" fillId="3" borderId="62" xfId="15" applyFont="1" applyFill="1" applyBorder="1" applyAlignment="1">
      <alignment horizontal="right" wrapText="1"/>
    </xf>
    <xf numFmtId="0" fontId="30" fillId="3" borderId="22" xfId="15" applyFont="1" applyFill="1" applyBorder="1" applyAlignment="1">
      <alignment horizontal="right" wrapText="1"/>
    </xf>
    <xf numFmtId="0" fontId="30" fillId="3" borderId="21" xfId="15" applyFont="1" applyFill="1" applyBorder="1" applyAlignment="1">
      <alignment horizontal="center"/>
    </xf>
    <xf numFmtId="0" fontId="76" fillId="3" borderId="11" xfId="15" applyFont="1" applyFill="1" applyBorder="1" applyAlignment="1">
      <alignment horizontal="center"/>
    </xf>
    <xf numFmtId="0" fontId="76" fillId="3" borderId="0" xfId="15" applyFont="1" applyFill="1" applyBorder="1" applyAlignment="1">
      <alignment horizontal="center"/>
    </xf>
    <xf numFmtId="0" fontId="30" fillId="3" borderId="8" xfId="15" applyFont="1" applyFill="1" applyBorder="1" applyAlignment="1">
      <alignment horizontal="center"/>
    </xf>
    <xf numFmtId="0" fontId="30" fillId="3" borderId="7" xfId="15" applyFont="1" applyFill="1" applyBorder="1" applyAlignment="1">
      <alignment horizontal="center"/>
    </xf>
    <xf numFmtId="0" fontId="30" fillId="3" borderId="3" xfId="15" applyFont="1" applyFill="1" applyBorder="1" applyAlignment="1">
      <alignment horizontal="center"/>
    </xf>
    <xf numFmtId="0" fontId="30" fillId="3" borderId="0" xfId="15" applyFont="1" applyFill="1" applyBorder="1" applyAlignment="1">
      <alignment horizontal="left" vertical="top" wrapText="1"/>
    </xf>
    <xf numFmtId="0" fontId="34" fillId="3" borderId="11" xfId="15" applyFont="1" applyFill="1" applyBorder="1" applyAlignment="1">
      <alignment horizontal="center" vertical="top"/>
    </xf>
    <xf numFmtId="0" fontId="34" fillId="3" borderId="62" xfId="15" applyFont="1" applyFill="1" applyBorder="1" applyAlignment="1">
      <alignment horizontal="center" vertical="top"/>
    </xf>
    <xf numFmtId="0" fontId="145" fillId="3" borderId="0" xfId="15" applyFont="1" applyFill="1" applyAlignment="1">
      <alignment horizontal="center"/>
    </xf>
    <xf numFmtId="0" fontId="30" fillId="3" borderId="24" xfId="15" applyFont="1" applyFill="1" applyBorder="1" applyAlignment="1">
      <alignment horizontal="center" wrapText="1"/>
    </xf>
    <xf numFmtId="0" fontId="30" fillId="4" borderId="0" xfId="15" applyFont="1" applyFill="1" applyBorder="1" applyAlignment="1">
      <alignment horizontal="right" wrapText="1"/>
    </xf>
    <xf numFmtId="0" fontId="34" fillId="4" borderId="0" xfId="15" applyFont="1" applyFill="1" applyBorder="1" applyAlignment="1">
      <alignment horizontal="center"/>
    </xf>
    <xf numFmtId="0" fontId="34" fillId="3" borderId="0" xfId="15" applyFont="1" applyFill="1" applyBorder="1" applyAlignment="1">
      <alignment horizontal="center"/>
    </xf>
    <xf numFmtId="0" fontId="30" fillId="4" borderId="0" xfId="3" applyFont="1" applyFill="1" applyBorder="1" applyAlignment="1">
      <alignment horizontal="left"/>
    </xf>
    <xf numFmtId="0" fontId="73" fillId="4" borderId="162" xfId="15" applyFont="1" applyFill="1" applyBorder="1" applyAlignment="1">
      <alignment horizontal="center"/>
    </xf>
    <xf numFmtId="0" fontId="73" fillId="4" borderId="0" xfId="15" applyFont="1" applyFill="1" applyBorder="1" applyAlignment="1">
      <alignment horizontal="center"/>
    </xf>
    <xf numFmtId="0" fontId="30" fillId="4" borderId="11" xfId="0" applyFont="1" applyFill="1" applyBorder="1" applyAlignment="1">
      <alignment horizontal="center"/>
    </xf>
    <xf numFmtId="0" fontId="30" fillId="4" borderId="0" xfId="0" applyFont="1" applyFill="1" applyBorder="1" applyAlignment="1">
      <alignment horizontal="center"/>
    </xf>
    <xf numFmtId="0" fontId="30" fillId="4" borderId="62" xfId="0" applyFont="1" applyFill="1" applyBorder="1" applyAlignment="1">
      <alignment horizontal="center"/>
    </xf>
    <xf numFmtId="0" fontId="30" fillId="4" borderId="43" xfId="19" applyFont="1" applyFill="1" applyBorder="1" applyAlignment="1">
      <alignment horizontal="center" vertical="center" wrapText="1"/>
    </xf>
    <xf numFmtId="0" fontId="34" fillId="3" borderId="0" xfId="15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wrapText="1"/>
    </xf>
    <xf numFmtId="0" fontId="77" fillId="3" borderId="11" xfId="15" applyFont="1" applyFill="1" applyBorder="1" applyAlignment="1">
      <alignment horizontal="center"/>
    </xf>
    <xf numFmtId="0" fontId="77" fillId="3" borderId="0" xfId="15" applyFont="1" applyFill="1" applyBorder="1" applyAlignment="1">
      <alignment horizontal="center"/>
    </xf>
    <xf numFmtId="0" fontId="77" fillId="3" borderId="13" xfId="15" applyFont="1" applyFill="1" applyBorder="1" applyAlignment="1">
      <alignment horizontal="center"/>
    </xf>
    <xf numFmtId="0" fontId="34" fillId="4" borderId="10" xfId="3" applyFont="1" applyFill="1" applyBorder="1" applyAlignment="1">
      <alignment horizontal="center" wrapText="1"/>
    </xf>
    <xf numFmtId="0" fontId="34" fillId="4" borderId="11" xfId="3" applyFont="1" applyFill="1" applyBorder="1" applyAlignment="1">
      <alignment horizontal="center" wrapText="1"/>
    </xf>
    <xf numFmtId="0" fontId="30" fillId="4" borderId="10" xfId="3" applyFont="1" applyFill="1" applyBorder="1" applyAlignment="1">
      <alignment horizontal="center" wrapText="1"/>
    </xf>
    <xf numFmtId="0" fontId="30" fillId="4" borderId="3" xfId="3" applyFont="1" applyFill="1" applyBorder="1" applyAlignment="1">
      <alignment horizontal="center" wrapText="1"/>
    </xf>
    <xf numFmtId="1" fontId="34" fillId="4" borderId="21" xfId="3" applyNumberFormat="1" applyFont="1" applyFill="1" applyBorder="1" applyAlignment="1">
      <alignment horizontal="center" vertical="top" wrapText="1"/>
    </xf>
    <xf numFmtId="1" fontId="34" fillId="4" borderId="24" xfId="3" applyNumberFormat="1" applyFont="1" applyFill="1" applyBorder="1" applyAlignment="1">
      <alignment horizontal="center" vertical="top" wrapText="1"/>
    </xf>
    <xf numFmtId="1" fontId="34" fillId="4" borderId="22" xfId="3" applyNumberFormat="1" applyFont="1" applyFill="1" applyBorder="1" applyAlignment="1">
      <alignment horizontal="center" vertical="top" wrapText="1"/>
    </xf>
    <xf numFmtId="0" fontId="77" fillId="4" borderId="11" xfId="3" applyFont="1" applyFill="1" applyBorder="1" applyAlignment="1">
      <alignment horizontal="center" wrapText="1"/>
    </xf>
    <xf numFmtId="0" fontId="77" fillId="4" borderId="0" xfId="3" applyFont="1" applyFill="1" applyBorder="1" applyAlignment="1">
      <alignment horizontal="center" wrapText="1"/>
    </xf>
    <xf numFmtId="0" fontId="77" fillId="4" borderId="62" xfId="3" applyFont="1" applyFill="1" applyBorder="1" applyAlignment="1">
      <alignment horizontal="center" wrapText="1"/>
    </xf>
    <xf numFmtId="0" fontId="30" fillId="4" borderId="11" xfId="3" applyFont="1" applyFill="1" applyBorder="1" applyAlignment="1">
      <alignment horizontal="center" wrapText="1"/>
    </xf>
    <xf numFmtId="0" fontId="30" fillId="4" borderId="0" xfId="3" applyFont="1" applyFill="1" applyBorder="1" applyAlignment="1">
      <alignment horizontal="center" wrapText="1"/>
    </xf>
    <xf numFmtId="0" fontId="30" fillId="4" borderId="62" xfId="3" applyFont="1" applyFill="1" applyBorder="1" applyAlignment="1">
      <alignment horizontal="center" wrapText="1"/>
    </xf>
    <xf numFmtId="0" fontId="36" fillId="3" borderId="0" xfId="3" applyFont="1" applyFill="1" applyBorder="1" applyAlignment="1">
      <alignment horizontal="left" wrapText="1"/>
    </xf>
    <xf numFmtId="0" fontId="34" fillId="4" borderId="11" xfId="3" applyFont="1" applyFill="1" applyBorder="1" applyAlignment="1">
      <alignment horizontal="center" vertical="top" wrapText="1"/>
    </xf>
    <xf numFmtId="0" fontId="34" fillId="4" borderId="0" xfId="3" applyFont="1" applyFill="1" applyBorder="1" applyAlignment="1">
      <alignment horizontal="center" vertical="top" wrapText="1"/>
    </xf>
    <xf numFmtId="0" fontId="34" fillId="4" borderId="62" xfId="3" applyFont="1" applyFill="1" applyBorder="1" applyAlignment="1">
      <alignment horizontal="center" vertical="top" wrapText="1"/>
    </xf>
    <xf numFmtId="0" fontId="34" fillId="4" borderId="10" xfId="3" applyFont="1" applyFill="1" applyBorder="1" applyAlignment="1">
      <alignment horizontal="center" vertical="center" wrapText="1"/>
    </xf>
    <xf numFmtId="0" fontId="34" fillId="4" borderId="11" xfId="3" applyFont="1" applyFill="1" applyBorder="1" applyAlignment="1">
      <alignment horizontal="center" vertical="center" wrapText="1"/>
    </xf>
    <xf numFmtId="0" fontId="34" fillId="4" borderId="62" xfId="3" applyFont="1" applyFill="1" applyBorder="1" applyAlignment="1">
      <alignment horizontal="center" vertical="center" wrapText="1"/>
    </xf>
    <xf numFmtId="0" fontId="80" fillId="4" borderId="156" xfId="3" applyFont="1" applyFill="1" applyBorder="1" applyAlignment="1">
      <alignment horizontal="left"/>
    </xf>
    <xf numFmtId="0" fontId="30" fillId="3" borderId="0" xfId="3" applyFont="1" applyFill="1" applyBorder="1" applyAlignment="1">
      <alignment horizontal="left" wrapText="1"/>
    </xf>
    <xf numFmtId="1" fontId="37" fillId="4" borderId="0" xfId="3" applyNumberFormat="1" applyFont="1" applyFill="1" applyBorder="1" applyAlignment="1">
      <alignment horizontal="center" vertical="top"/>
    </xf>
    <xf numFmtId="1" fontId="32" fillId="4" borderId="0" xfId="3" applyNumberFormat="1" applyFont="1" applyFill="1" applyBorder="1" applyAlignment="1">
      <alignment horizontal="center" vertical="top"/>
    </xf>
    <xf numFmtId="0" fontId="34" fillId="4" borderId="0" xfId="3" applyFont="1" applyFill="1" applyBorder="1" applyAlignment="1">
      <alignment horizontal="center" vertical="center" wrapText="1"/>
    </xf>
    <xf numFmtId="0" fontId="34" fillId="4" borderId="21" xfId="3" applyFont="1" applyFill="1" applyBorder="1" applyAlignment="1">
      <alignment horizontal="center" wrapText="1"/>
    </xf>
    <xf numFmtId="0" fontId="34" fillId="4" borderId="24" xfId="3" applyFont="1" applyFill="1" applyBorder="1" applyAlignment="1">
      <alignment horizontal="center" wrapText="1"/>
    </xf>
    <xf numFmtId="0" fontId="34" fillId="4" borderId="22" xfId="3" applyFont="1" applyFill="1" applyBorder="1" applyAlignment="1">
      <alignment horizontal="center" wrapText="1"/>
    </xf>
    <xf numFmtId="0" fontId="44" fillId="4" borderId="0" xfId="3" applyFont="1" applyFill="1" applyAlignment="1">
      <alignment horizontal="center" vertical="center" textRotation="180"/>
    </xf>
    <xf numFmtId="0" fontId="30" fillId="3" borderId="0" xfId="3" applyFont="1" applyFill="1" applyBorder="1" applyAlignment="1">
      <alignment horizontal="center"/>
    </xf>
    <xf numFmtId="0" fontId="30" fillId="4" borderId="0" xfId="3" applyFont="1" applyFill="1" applyBorder="1" applyAlignment="1">
      <alignment horizontal="right"/>
    </xf>
    <xf numFmtId="0" fontId="30" fillId="4" borderId="24" xfId="3" applyFont="1" applyFill="1" applyBorder="1" applyAlignment="1">
      <alignment horizontal="right"/>
    </xf>
    <xf numFmtId="0" fontId="30" fillId="4" borderId="53" xfId="3" applyFont="1" applyFill="1" applyBorder="1" applyAlignment="1">
      <alignment horizontal="center" vertical="top" wrapText="1"/>
    </xf>
    <xf numFmtId="0" fontId="30" fillId="4" borderId="54" xfId="3" applyFont="1" applyFill="1" applyBorder="1" applyAlignment="1">
      <alignment horizontal="center" vertical="top" wrapText="1"/>
    </xf>
    <xf numFmtId="0" fontId="30" fillId="3" borderId="11" xfId="3" applyFont="1" applyFill="1" applyBorder="1" applyAlignment="1">
      <alignment horizontal="center" vertical="center" wrapText="1"/>
    </xf>
    <xf numFmtId="0" fontId="30" fillId="3" borderId="62" xfId="3" applyFont="1" applyFill="1" applyBorder="1" applyAlignment="1">
      <alignment horizontal="center" vertical="center" wrapText="1"/>
    </xf>
    <xf numFmtId="0" fontId="30" fillId="3" borderId="21" xfId="3" applyFont="1" applyFill="1" applyBorder="1" applyAlignment="1">
      <alignment horizontal="center" vertical="center" wrapText="1"/>
    </xf>
    <xf numFmtId="0" fontId="30" fillId="3" borderId="22" xfId="3" applyFont="1" applyFill="1" applyBorder="1" applyAlignment="1">
      <alignment horizontal="center" vertical="center" wrapText="1"/>
    </xf>
    <xf numFmtId="0" fontId="30" fillId="3" borderId="156" xfId="3" applyFont="1" applyFill="1" applyBorder="1" applyAlignment="1">
      <alignment horizontal="right"/>
    </xf>
    <xf numFmtId="0" fontId="30" fillId="3" borderId="21" xfId="3" applyFont="1" applyFill="1" applyBorder="1" applyAlignment="1">
      <alignment horizontal="center" vertical="center"/>
    </xf>
    <xf numFmtId="0" fontId="30" fillId="3" borderId="24" xfId="3" applyFont="1" applyFill="1" applyBorder="1" applyAlignment="1">
      <alignment horizontal="center" vertical="center"/>
    </xf>
    <xf numFmtId="0" fontId="30" fillId="3" borderId="22" xfId="3" applyFont="1" applyFill="1" applyBorder="1" applyAlignment="1">
      <alignment horizontal="center" vertical="center"/>
    </xf>
    <xf numFmtId="0" fontId="30" fillId="4" borderId="24" xfId="3" applyFont="1" applyFill="1" applyBorder="1" applyAlignment="1">
      <alignment horizontal="center"/>
    </xf>
    <xf numFmtId="0" fontId="30" fillId="4" borderId="22" xfId="3" applyFont="1" applyFill="1" applyBorder="1" applyAlignment="1">
      <alignment horizontal="center"/>
    </xf>
    <xf numFmtId="0" fontId="34" fillId="3" borderId="0" xfId="3" applyFont="1" applyFill="1" applyBorder="1" applyAlignment="1">
      <alignment horizontal="center" vertical="top"/>
    </xf>
    <xf numFmtId="0" fontId="37" fillId="4" borderId="11" xfId="19" applyFont="1" applyFill="1" applyBorder="1" applyAlignment="1">
      <alignment horizontal="center"/>
    </xf>
    <xf numFmtId="0" fontId="37" fillId="4" borderId="0" xfId="19" applyFont="1" applyFill="1" applyBorder="1" applyAlignment="1">
      <alignment horizontal="center"/>
    </xf>
    <xf numFmtId="0" fontId="37" fillId="4" borderId="62" xfId="19" applyFont="1" applyFill="1" applyBorder="1" applyAlignment="1">
      <alignment horizontal="center"/>
    </xf>
    <xf numFmtId="0" fontId="116" fillId="4" borderId="0" xfId="19" applyFont="1" applyFill="1" applyAlignment="1">
      <alignment horizontal="center" vertical="center" textRotation="180"/>
    </xf>
    <xf numFmtId="0" fontId="42" fillId="4" borderId="0" xfId="19" applyFont="1" applyFill="1" applyAlignment="1">
      <alignment horizontal="center" vertical="top"/>
    </xf>
    <xf numFmtId="0" fontId="34" fillId="4" borderId="11" xfId="19" applyFont="1" applyFill="1" applyBorder="1" applyAlignment="1">
      <alignment horizontal="center" vertical="center" wrapText="1"/>
    </xf>
    <xf numFmtId="0" fontId="34" fillId="4" borderId="0" xfId="19" applyFont="1" applyFill="1" applyBorder="1" applyAlignment="1">
      <alignment horizontal="center" vertical="center" wrapText="1"/>
    </xf>
    <xf numFmtId="0" fontId="34" fillId="4" borderId="13" xfId="19" applyFont="1" applyFill="1" applyBorder="1" applyAlignment="1">
      <alignment horizontal="center" vertical="center" wrapText="1"/>
    </xf>
    <xf numFmtId="0" fontId="34" fillId="4" borderId="62" xfId="19" applyFont="1" applyFill="1" applyBorder="1" applyAlignment="1">
      <alignment horizontal="center" vertical="center" wrapText="1"/>
    </xf>
    <xf numFmtId="0" fontId="32" fillId="4" borderId="11" xfId="19" applyFont="1" applyFill="1" applyBorder="1" applyAlignment="1">
      <alignment horizontal="center"/>
    </xf>
    <xf numFmtId="0" fontId="32" fillId="4" borderId="0" xfId="19" applyFont="1" applyFill="1" applyBorder="1" applyAlignment="1">
      <alignment horizontal="center"/>
    </xf>
    <xf numFmtId="0" fontId="82" fillId="4" borderId="11" xfId="19" applyFont="1" applyFill="1" applyBorder="1" applyAlignment="1">
      <alignment horizontal="center"/>
    </xf>
    <xf numFmtId="0" fontId="82" fillId="4" borderId="0" xfId="19" applyFont="1" applyFill="1" applyBorder="1" applyAlignment="1">
      <alignment horizontal="center"/>
    </xf>
    <xf numFmtId="0" fontId="32" fillId="4" borderId="8" xfId="19" applyFont="1" applyFill="1" applyBorder="1" applyAlignment="1">
      <alignment horizontal="center"/>
    </xf>
    <xf numFmtId="0" fontId="80" fillId="4" borderId="156" xfId="19" applyFont="1" applyFill="1" applyBorder="1" applyAlignment="1">
      <alignment horizontal="left" vertical="center"/>
    </xf>
    <xf numFmtId="0" fontId="30" fillId="4" borderId="11" xfId="19" applyFont="1" applyFill="1" applyBorder="1" applyAlignment="1">
      <alignment horizontal="center"/>
    </xf>
    <xf numFmtId="0" fontId="30" fillId="4" borderId="0" xfId="19" applyFont="1" applyFill="1" applyBorder="1" applyAlignment="1">
      <alignment horizontal="center"/>
    </xf>
    <xf numFmtId="0" fontId="30" fillId="4" borderId="62" xfId="19" applyFont="1" applyFill="1" applyBorder="1" applyAlignment="1">
      <alignment horizontal="center"/>
    </xf>
    <xf numFmtId="0" fontId="30" fillId="4" borderId="8" xfId="19" applyFont="1" applyFill="1" applyBorder="1" applyAlignment="1">
      <alignment horizontal="center"/>
    </xf>
    <xf numFmtId="0" fontId="30" fillId="4" borderId="11" xfId="19" applyFont="1" applyFill="1" applyBorder="1" applyAlignment="1">
      <alignment horizontal="center" vertical="top"/>
    </xf>
    <xf numFmtId="0" fontId="30" fillId="4" borderId="62" xfId="19" applyFont="1" applyFill="1" applyBorder="1" applyAlignment="1">
      <alignment horizontal="center" vertical="top"/>
    </xf>
    <xf numFmtId="165" fontId="34" fillId="4" borderId="11" xfId="19" applyNumberFormat="1" applyFont="1" applyFill="1" applyBorder="1" applyAlignment="1">
      <alignment horizontal="center" vertical="center"/>
    </xf>
    <xf numFmtId="165" fontId="34" fillId="4" borderId="62" xfId="19" applyNumberFormat="1" applyFont="1" applyFill="1" applyBorder="1" applyAlignment="1">
      <alignment horizontal="center" vertical="center"/>
    </xf>
    <xf numFmtId="0" fontId="34" fillId="4" borderId="11" xfId="19" applyFont="1" applyFill="1" applyBorder="1" applyAlignment="1">
      <alignment horizontal="center"/>
    </xf>
    <xf numFmtId="0" fontId="34" fillId="4" borderId="0" xfId="19" applyFont="1" applyFill="1" applyBorder="1" applyAlignment="1">
      <alignment horizontal="center"/>
    </xf>
    <xf numFmtId="0" fontId="34" fillId="4" borderId="11" xfId="19" applyFont="1" applyFill="1" applyBorder="1" applyAlignment="1">
      <alignment horizontal="center" vertical="top"/>
    </xf>
    <xf numFmtId="0" fontId="34" fillId="4" borderId="62" xfId="19" applyFont="1" applyFill="1" applyBorder="1" applyAlignment="1">
      <alignment horizontal="center" vertical="top"/>
    </xf>
    <xf numFmtId="0" fontId="41" fillId="4" borderId="0" xfId="19" applyFont="1" applyFill="1" applyAlignment="1">
      <alignment horizontal="center" vertical="center"/>
    </xf>
    <xf numFmtId="0" fontId="34" fillId="4" borderId="11" xfId="19" applyFont="1" applyFill="1" applyBorder="1" applyAlignment="1">
      <alignment horizontal="center" wrapText="1"/>
    </xf>
    <xf numFmtId="0" fontId="34" fillId="4" borderId="62" xfId="19" applyFont="1" applyFill="1" applyBorder="1" applyAlignment="1">
      <alignment horizontal="center" wrapText="1"/>
    </xf>
    <xf numFmtId="0" fontId="34" fillId="4" borderId="0" xfId="19" applyFont="1" applyFill="1" applyBorder="1" applyAlignment="1">
      <alignment horizontal="center" wrapText="1"/>
    </xf>
    <xf numFmtId="0" fontId="30" fillId="4" borderId="21" xfId="3" applyFont="1" applyFill="1" applyBorder="1" applyAlignment="1">
      <alignment horizontal="center" wrapText="1"/>
    </xf>
    <xf numFmtId="0" fontId="30" fillId="4" borderId="22" xfId="3" applyFont="1" applyFill="1" applyBorder="1" applyAlignment="1">
      <alignment horizontal="center" wrapText="1"/>
    </xf>
    <xf numFmtId="0" fontId="30" fillId="4" borderId="0" xfId="3" applyFont="1" applyFill="1" applyBorder="1" applyAlignment="1">
      <alignment horizontal="left" vertical="top" wrapText="1"/>
    </xf>
    <xf numFmtId="167" fontId="104" fillId="4" borderId="0" xfId="56" applyNumberFormat="1" applyFont="1" applyFill="1" applyBorder="1" applyAlignment="1">
      <alignment horizontal="center" wrapText="1"/>
    </xf>
    <xf numFmtId="0" fontId="38" fillId="4" borderId="0" xfId="56" applyFont="1" applyFill="1" applyBorder="1" applyAlignment="1">
      <alignment horizontal="center" wrapText="1"/>
    </xf>
    <xf numFmtId="0" fontId="34" fillId="4" borderId="21" xfId="3" applyFont="1" applyFill="1" applyBorder="1" applyAlignment="1">
      <alignment horizontal="center"/>
    </xf>
    <xf numFmtId="0" fontId="34" fillId="4" borderId="24" xfId="3" applyFont="1" applyFill="1" applyBorder="1" applyAlignment="1">
      <alignment horizontal="center"/>
    </xf>
    <xf numFmtId="0" fontId="34" fillId="4" borderId="22" xfId="3" applyFont="1" applyFill="1" applyBorder="1" applyAlignment="1">
      <alignment horizontal="center"/>
    </xf>
    <xf numFmtId="0" fontId="30" fillId="3" borderId="156" xfId="3" applyFont="1" applyFill="1" applyBorder="1" applyAlignment="1">
      <alignment horizontal="center"/>
    </xf>
    <xf numFmtId="0" fontId="77" fillId="4" borderId="3" xfId="3" applyFont="1" applyFill="1" applyBorder="1" applyAlignment="1">
      <alignment horizontal="center" wrapText="1"/>
    </xf>
    <xf numFmtId="0" fontId="77" fillId="4" borderId="21" xfId="3" applyFont="1" applyFill="1" applyBorder="1" applyAlignment="1">
      <alignment horizontal="center" wrapText="1"/>
    </xf>
    <xf numFmtId="0" fontId="30" fillId="4" borderId="58" xfId="3" applyFont="1" applyFill="1" applyBorder="1" applyAlignment="1">
      <alignment horizontal="center" wrapText="1"/>
    </xf>
    <xf numFmtId="0" fontId="30" fillId="4" borderId="60" xfId="3" applyFont="1" applyFill="1" applyBorder="1" applyAlignment="1">
      <alignment horizontal="center" wrapText="1"/>
    </xf>
    <xf numFmtId="0" fontId="30" fillId="4" borderId="43" xfId="3" applyFont="1" applyFill="1" applyBorder="1" applyAlignment="1">
      <alignment horizontal="center" wrapText="1"/>
    </xf>
    <xf numFmtId="0" fontId="34" fillId="4" borderId="7" xfId="0" applyNumberFormat="1" applyFont="1" applyFill="1" applyBorder="1" applyAlignment="1">
      <alignment horizontal="center" vertical="center"/>
    </xf>
    <xf numFmtId="0" fontId="34" fillId="4" borderId="24" xfId="0" applyNumberFormat="1" applyFont="1" applyFill="1" applyBorder="1" applyAlignment="1">
      <alignment horizontal="center" vertical="center"/>
    </xf>
    <xf numFmtId="0" fontId="34" fillId="4" borderId="30" xfId="0" applyNumberFormat="1" applyFont="1" applyFill="1" applyBorder="1" applyAlignment="1">
      <alignment horizontal="center" vertical="center"/>
    </xf>
    <xf numFmtId="0" fontId="30" fillId="4" borderId="156" xfId="0" applyFont="1" applyFill="1" applyBorder="1" applyAlignment="1">
      <alignment horizontal="right"/>
    </xf>
    <xf numFmtId="0" fontId="37" fillId="4" borderId="60" xfId="58" applyFont="1" applyFill="1" applyBorder="1" applyAlignment="1">
      <alignment horizontal="right"/>
    </xf>
    <xf numFmtId="0" fontId="76" fillId="4" borderId="17" xfId="0" applyFont="1" applyFill="1" applyBorder="1" applyAlignment="1">
      <alignment horizontal="center"/>
    </xf>
    <xf numFmtId="0" fontId="76" fillId="4" borderId="14" xfId="0" applyFont="1" applyFill="1" applyBorder="1" applyAlignment="1">
      <alignment horizontal="center"/>
    </xf>
    <xf numFmtId="0" fontId="76" fillId="4" borderId="25" xfId="0" applyFont="1" applyFill="1" applyBorder="1" applyAlignment="1">
      <alignment horizontal="center"/>
    </xf>
    <xf numFmtId="0" fontId="76" fillId="4" borderId="42" xfId="0" applyFont="1" applyFill="1" applyBorder="1" applyAlignment="1">
      <alignment horizontal="center" vertical="center" wrapText="1"/>
    </xf>
    <xf numFmtId="0" fontId="76" fillId="4" borderId="27" xfId="0" applyFont="1" applyFill="1" applyBorder="1" applyAlignment="1">
      <alignment horizontal="right" vertical="center" wrapText="1"/>
    </xf>
    <xf numFmtId="0" fontId="73" fillId="4" borderId="61" xfId="0" applyFont="1" applyFill="1" applyBorder="1" applyAlignment="1">
      <alignment horizontal="right" vertical="center" wrapText="1"/>
    </xf>
    <xf numFmtId="0" fontId="140" fillId="4" borderId="10" xfId="0" applyFont="1" applyFill="1" applyBorder="1" applyAlignment="1">
      <alignment horizontal="right" vertical="center" wrapText="1"/>
    </xf>
    <xf numFmtId="0" fontId="30" fillId="4" borderId="64" xfId="0" applyFont="1" applyFill="1" applyBorder="1" applyAlignment="1">
      <alignment horizontal="right" vertical="center"/>
    </xf>
    <xf numFmtId="0" fontId="80" fillId="4" borderId="156" xfId="0" applyFont="1" applyFill="1" applyBorder="1" applyAlignment="1">
      <alignment horizontal="left"/>
    </xf>
    <xf numFmtId="167" fontId="47" fillId="4" borderId="0" xfId="3" applyNumberFormat="1" applyFont="1" applyFill="1" applyBorder="1" applyAlignment="1">
      <alignment horizontal="center" wrapText="1"/>
    </xf>
    <xf numFmtId="0" fontId="30" fillId="3" borderId="0" xfId="3" applyFont="1" applyFill="1" applyAlignment="1">
      <alignment horizontal="center" wrapText="1"/>
    </xf>
    <xf numFmtId="167" fontId="144" fillId="49" borderId="0" xfId="3" applyNumberFormat="1" applyFont="1" applyFill="1" applyBorder="1" applyAlignment="1">
      <alignment horizontal="center" vertical="center" wrapText="1"/>
    </xf>
    <xf numFmtId="0" fontId="146" fillId="3" borderId="0" xfId="3" applyFont="1" applyFill="1" applyBorder="1" applyAlignment="1">
      <alignment horizontal="left" wrapText="1"/>
    </xf>
    <xf numFmtId="0" fontId="30" fillId="3" borderId="0" xfId="3" applyFont="1" applyFill="1" applyAlignment="1">
      <alignment horizontal="left"/>
    </xf>
    <xf numFmtId="167" fontId="140" fillId="4" borderId="0" xfId="3" applyNumberFormat="1" applyFont="1" applyFill="1" applyBorder="1" applyAlignment="1">
      <alignment horizontal="center" wrapText="1"/>
    </xf>
    <xf numFmtId="0" fontId="55" fillId="3" borderId="0" xfId="3" applyFont="1" applyFill="1" applyAlignment="1">
      <alignment horizontal="center"/>
    </xf>
    <xf numFmtId="49" fontId="30" fillId="3" borderId="0" xfId="3" applyNumberFormat="1" applyFont="1" applyFill="1" applyBorder="1" applyAlignment="1">
      <alignment horizontal="center"/>
    </xf>
    <xf numFmtId="167" fontId="84" fillId="4" borderId="0" xfId="3" applyNumberFormat="1" applyFont="1" applyFill="1" applyBorder="1" applyAlignment="1">
      <alignment horizontal="center" wrapText="1"/>
    </xf>
    <xf numFmtId="0" fontId="37" fillId="3" borderId="0" xfId="3" applyFont="1" applyFill="1" applyAlignment="1">
      <alignment horizontal="center" wrapText="1"/>
    </xf>
    <xf numFmtId="0" fontId="60" fillId="4" borderId="0" xfId="3" applyFont="1" applyFill="1" applyBorder="1" applyAlignment="1">
      <alignment horizontal="right"/>
    </xf>
    <xf numFmtId="164" fontId="30" fillId="4" borderId="0" xfId="1" applyNumberFormat="1" applyFont="1" applyFill="1" applyBorder="1" applyAlignment="1">
      <alignment horizontal="center"/>
    </xf>
    <xf numFmtId="0" fontId="34" fillId="4" borderId="21" xfId="3" applyFont="1" applyFill="1" applyBorder="1" applyAlignment="1">
      <alignment horizontal="center" vertical="center" wrapText="1"/>
    </xf>
    <xf numFmtId="0" fontId="34" fillId="4" borderId="24" xfId="3" applyFont="1" applyFill="1" applyBorder="1" applyAlignment="1">
      <alignment horizontal="center" vertical="center" wrapText="1"/>
    </xf>
    <xf numFmtId="0" fontId="34" fillId="4" borderId="22" xfId="3" applyFont="1" applyFill="1" applyBorder="1" applyAlignment="1">
      <alignment horizontal="center" vertical="center" wrapText="1"/>
    </xf>
    <xf numFmtId="1" fontId="30" fillId="4" borderId="11" xfId="3" applyNumberFormat="1" applyFont="1" applyFill="1" applyBorder="1" applyAlignment="1">
      <alignment horizontal="center" vertical="center" wrapText="1"/>
    </xf>
    <xf numFmtId="1" fontId="30" fillId="4" borderId="0" xfId="3" applyNumberFormat="1" applyFont="1" applyFill="1" applyBorder="1" applyAlignment="1">
      <alignment horizontal="center" vertical="center" wrapText="1"/>
    </xf>
    <xf numFmtId="1" fontId="30" fillId="4" borderId="62" xfId="3" applyNumberFormat="1" applyFont="1" applyFill="1" applyBorder="1" applyAlignment="1">
      <alignment horizontal="center" vertical="center" wrapText="1"/>
    </xf>
    <xf numFmtId="0" fontId="92" fillId="4" borderId="0" xfId="3" applyFont="1" applyFill="1" applyBorder="1" applyAlignment="1">
      <alignment horizontal="right"/>
    </xf>
    <xf numFmtId="1" fontId="30" fillId="4" borderId="11" xfId="3" applyNumberFormat="1" applyFont="1" applyFill="1" applyBorder="1" applyAlignment="1">
      <alignment horizontal="center" wrapText="1"/>
    </xf>
    <xf numFmtId="1" fontId="30" fillId="4" borderId="62" xfId="3" applyNumberFormat="1" applyFont="1" applyFill="1" applyBorder="1" applyAlignment="1">
      <alignment horizontal="center" wrapText="1"/>
    </xf>
    <xf numFmtId="1" fontId="30" fillId="4" borderId="0" xfId="3" applyNumberFormat="1" applyFont="1" applyFill="1" applyBorder="1" applyAlignment="1">
      <alignment horizontal="center" wrapText="1"/>
    </xf>
    <xf numFmtId="1" fontId="30" fillId="4" borderId="12" xfId="3" applyNumberFormat="1" applyFont="1" applyFill="1" applyBorder="1" applyAlignment="1">
      <alignment horizontal="center" wrapText="1"/>
    </xf>
    <xf numFmtId="1" fontId="30" fillId="4" borderId="0" xfId="3" applyNumberFormat="1" applyFont="1" applyFill="1" applyBorder="1" applyAlignment="1">
      <alignment horizontal="left" vertical="center"/>
    </xf>
    <xf numFmtId="0" fontId="34" fillId="4" borderId="8" xfId="3" applyFont="1" applyFill="1" applyBorder="1" applyAlignment="1">
      <alignment horizontal="center" vertical="center" wrapText="1"/>
    </xf>
    <xf numFmtId="0" fontId="34" fillId="4" borderId="13" xfId="3" applyFont="1" applyFill="1" applyBorder="1" applyAlignment="1">
      <alignment horizontal="center" vertical="center" wrapText="1"/>
    </xf>
    <xf numFmtId="0" fontId="76" fillId="4" borderId="8" xfId="3" applyFont="1" applyFill="1" applyBorder="1" applyAlignment="1">
      <alignment horizontal="center" vertical="center" wrapText="1"/>
    </xf>
    <xf numFmtId="0" fontId="76" fillId="4" borderId="0" xfId="3" applyFont="1" applyFill="1" applyBorder="1" applyAlignment="1">
      <alignment horizontal="center" vertical="center" wrapText="1"/>
    </xf>
    <xf numFmtId="0" fontId="76" fillId="4" borderId="13" xfId="3" applyFont="1" applyFill="1" applyBorder="1" applyAlignment="1">
      <alignment horizontal="center" vertical="center" wrapText="1"/>
    </xf>
    <xf numFmtId="1" fontId="34" fillId="4" borderId="8" xfId="3" applyNumberFormat="1" applyFont="1" applyFill="1" applyBorder="1" applyAlignment="1">
      <alignment horizontal="center" vertical="top" wrapText="1"/>
    </xf>
    <xf numFmtId="0" fontId="34" fillId="4" borderId="13" xfId="3" applyFont="1" applyFill="1" applyBorder="1" applyAlignment="1">
      <alignment horizontal="center" vertical="top" wrapText="1"/>
    </xf>
    <xf numFmtId="0" fontId="34" fillId="4" borderId="0" xfId="3" applyFont="1" applyFill="1" applyBorder="1" applyAlignment="1">
      <alignment horizontal="center" vertical="top"/>
    </xf>
    <xf numFmtId="0" fontId="34" fillId="4" borderId="13" xfId="3" applyFont="1" applyFill="1" applyBorder="1" applyAlignment="1">
      <alignment horizontal="center" vertical="top"/>
    </xf>
    <xf numFmtId="0" fontId="34" fillId="4" borderId="7" xfId="3" applyFont="1" applyFill="1" applyBorder="1" applyAlignment="1">
      <alignment horizontal="center"/>
    </xf>
    <xf numFmtId="0" fontId="34" fillId="4" borderId="30" xfId="3" applyFont="1" applyFill="1" applyBorder="1" applyAlignment="1">
      <alignment horizontal="center"/>
    </xf>
    <xf numFmtId="1" fontId="77" fillId="4" borderId="7" xfId="3" applyNumberFormat="1" applyFont="1" applyFill="1" applyBorder="1" applyAlignment="1">
      <alignment horizontal="center" wrapText="1"/>
    </xf>
    <xf numFmtId="1" fontId="77" fillId="4" borderId="24" xfId="3" applyNumberFormat="1" applyFont="1" applyFill="1" applyBorder="1" applyAlignment="1">
      <alignment horizontal="center" wrapText="1"/>
    </xf>
    <xf numFmtId="1" fontId="77" fillId="4" borderId="30" xfId="3" applyNumberFormat="1" applyFont="1" applyFill="1" applyBorder="1" applyAlignment="1">
      <alignment horizontal="center" wrapText="1"/>
    </xf>
    <xf numFmtId="1" fontId="34" fillId="3" borderId="0" xfId="0" applyNumberFormat="1" applyFont="1" applyFill="1" applyAlignment="1">
      <alignment horizontal="center" vertical="center" wrapText="1"/>
    </xf>
    <xf numFmtId="1" fontId="30" fillId="3" borderId="0" xfId="0" applyNumberFormat="1" applyFont="1" applyFill="1" applyAlignment="1">
      <alignment horizontal="center" vertical="center" wrapText="1"/>
    </xf>
    <xf numFmtId="0" fontId="80" fillId="4" borderId="156" xfId="0" applyFont="1" applyFill="1" applyBorder="1" applyAlignment="1">
      <alignment horizontal="left" vertical="center" wrapText="1"/>
    </xf>
    <xf numFmtId="0" fontId="30" fillId="4" borderId="156" xfId="0" applyFont="1" applyFill="1" applyBorder="1" applyAlignment="1">
      <alignment horizontal="right" vertical="center" wrapText="1"/>
    </xf>
    <xf numFmtId="0" fontId="30" fillId="3" borderId="60" xfId="0" applyFont="1" applyFill="1" applyBorder="1" applyAlignment="1">
      <alignment horizontal="right"/>
    </xf>
    <xf numFmtId="0" fontId="30" fillId="3" borderId="43" xfId="0" applyFont="1" applyFill="1" applyBorder="1" applyAlignment="1">
      <alignment horizontal="right"/>
    </xf>
    <xf numFmtId="1" fontId="30" fillId="3" borderId="88" xfId="0" applyNumberFormat="1" applyFont="1" applyFill="1" applyBorder="1" applyAlignment="1">
      <alignment horizontal="right" vertical="center" wrapText="1"/>
    </xf>
    <xf numFmtId="1" fontId="30" fillId="3" borderId="89" xfId="0" applyNumberFormat="1" applyFont="1" applyFill="1" applyBorder="1" applyAlignment="1">
      <alignment horizontal="right" vertical="center" wrapText="1"/>
    </xf>
    <xf numFmtId="1" fontId="30" fillId="3" borderId="24" xfId="0" applyNumberFormat="1" applyFont="1" applyFill="1" applyBorder="1" applyAlignment="1">
      <alignment horizontal="right" vertical="center" wrapText="1"/>
    </xf>
    <xf numFmtId="1" fontId="30" fillId="3" borderId="22" xfId="0" applyNumberFormat="1" applyFont="1" applyFill="1" applyBorder="1" applyAlignment="1">
      <alignment horizontal="right" vertical="center" wrapText="1"/>
    </xf>
    <xf numFmtId="0" fontId="30" fillId="4" borderId="46" xfId="0" applyFont="1" applyFill="1" applyBorder="1" applyAlignment="1">
      <alignment horizontal="right" vertical="center"/>
    </xf>
    <xf numFmtId="0" fontId="30" fillId="4" borderId="45" xfId="0" applyFont="1" applyFill="1" applyBorder="1" applyAlignment="1">
      <alignment horizontal="right" vertical="center"/>
    </xf>
    <xf numFmtId="0" fontId="30" fillId="3" borderId="0" xfId="0" applyFont="1" applyFill="1" applyAlignment="1">
      <alignment horizontal="left" vertical="top" wrapText="1"/>
    </xf>
    <xf numFmtId="0" fontId="30" fillId="3" borderId="11" xfId="0" applyFont="1" applyFill="1" applyBorder="1" applyAlignment="1">
      <alignment horizontal="center" vertical="top" wrapText="1"/>
    </xf>
    <xf numFmtId="0" fontId="30" fillId="3" borderId="143" xfId="0" applyFont="1" applyFill="1" applyBorder="1" applyAlignment="1">
      <alignment horizontal="center" vertical="top" wrapText="1"/>
    </xf>
    <xf numFmtId="0" fontId="95" fillId="3" borderId="8" xfId="0" applyFont="1" applyFill="1" applyBorder="1" applyAlignment="1">
      <alignment horizontal="center" vertical="top" wrapText="1"/>
    </xf>
    <xf numFmtId="0" fontId="95" fillId="3" borderId="143" xfId="0" applyFont="1" applyFill="1" applyBorder="1" applyAlignment="1">
      <alignment horizontal="center" vertical="top" wrapText="1"/>
    </xf>
    <xf numFmtId="0" fontId="30" fillId="3" borderId="10" xfId="0" applyFont="1" applyFill="1" applyBorder="1" applyAlignment="1">
      <alignment horizontal="center" wrapText="1"/>
    </xf>
    <xf numFmtId="0" fontId="30" fillId="3" borderId="3" xfId="0" applyFont="1" applyFill="1" applyBorder="1" applyAlignment="1">
      <alignment horizontal="center" wrapText="1"/>
    </xf>
    <xf numFmtId="0" fontId="30" fillId="4" borderId="54" xfId="0" applyFont="1" applyFill="1" applyBorder="1" applyAlignment="1">
      <alignment horizontal="center" vertical="center" wrapText="1"/>
    </xf>
    <xf numFmtId="0" fontId="30" fillId="4" borderId="97" xfId="0" applyFont="1" applyFill="1" applyBorder="1" applyAlignment="1">
      <alignment horizontal="center" vertical="center" wrapText="1"/>
    </xf>
    <xf numFmtId="0" fontId="30" fillId="4" borderId="147" xfId="0" applyFont="1" applyFill="1" applyBorder="1" applyAlignment="1">
      <alignment horizontal="center" vertical="center" wrapText="1"/>
    </xf>
    <xf numFmtId="0" fontId="30" fillId="3" borderId="54" xfId="0" applyFont="1" applyFill="1" applyBorder="1" applyAlignment="1">
      <alignment horizontal="center" wrapText="1"/>
    </xf>
    <xf numFmtId="0" fontId="30" fillId="4" borderId="54" xfId="0" applyFont="1" applyFill="1" applyBorder="1" applyAlignment="1">
      <alignment horizontal="left" vertical="center"/>
    </xf>
    <xf numFmtId="0" fontId="30" fillId="4" borderId="54" xfId="0" applyFont="1" applyFill="1" applyBorder="1" applyAlignment="1">
      <alignment horizontal="center" vertical="center"/>
    </xf>
    <xf numFmtId="0" fontId="34" fillId="3" borderId="11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 vertical="center" wrapText="1"/>
    </xf>
    <xf numFmtId="0" fontId="34" fillId="3" borderId="62" xfId="0" applyFont="1" applyFill="1" applyBorder="1" applyAlignment="1">
      <alignment horizontal="center" vertical="center" wrapText="1"/>
    </xf>
    <xf numFmtId="0" fontId="30" fillId="3" borderId="156" xfId="3" applyFont="1" applyFill="1" applyBorder="1" applyAlignment="1">
      <alignment horizontal="right" vertical="center"/>
    </xf>
    <xf numFmtId="0" fontId="30" fillId="3" borderId="32" xfId="0" applyFont="1" applyFill="1" applyBorder="1" applyAlignment="1">
      <alignment horizontal="center" wrapText="1"/>
    </xf>
    <xf numFmtId="0" fontId="30" fillId="3" borderId="31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right" wrapText="1"/>
    </xf>
    <xf numFmtId="0" fontId="30" fillId="3" borderId="24" xfId="0" applyFont="1" applyFill="1" applyBorder="1" applyAlignment="1">
      <alignment horizontal="right" wrapText="1"/>
    </xf>
    <xf numFmtId="0" fontId="76" fillId="3" borderId="11" xfId="0" applyFont="1" applyFill="1" applyBorder="1" applyAlignment="1">
      <alignment horizontal="center" vertical="top" wrapText="1"/>
    </xf>
    <xf numFmtId="0" fontId="76" fillId="3" borderId="143" xfId="0" applyFont="1" applyFill="1" applyBorder="1" applyAlignment="1">
      <alignment horizontal="center" vertical="top" wrapText="1"/>
    </xf>
    <xf numFmtId="0" fontId="34" fillId="4" borderId="0" xfId="3" applyFont="1" applyFill="1" applyBorder="1" applyAlignment="1">
      <alignment horizontal="center" vertical="center"/>
    </xf>
    <xf numFmtId="0" fontId="32" fillId="4" borderId="0" xfId="3" applyFont="1" applyFill="1" applyBorder="1" applyAlignment="1">
      <alignment horizontal="right" vertical="top" wrapText="1"/>
    </xf>
    <xf numFmtId="0" fontId="87" fillId="4" borderId="7" xfId="3" applyFont="1" applyFill="1" applyBorder="1" applyAlignment="1">
      <alignment horizontal="center" wrapText="1"/>
    </xf>
    <xf numFmtId="0" fontId="87" fillId="4" borderId="24" xfId="3" applyFont="1" applyFill="1" applyBorder="1" applyAlignment="1">
      <alignment horizontal="center" wrapText="1"/>
    </xf>
    <xf numFmtId="0" fontId="87" fillId="4" borderId="22" xfId="3" applyFont="1" applyFill="1" applyBorder="1" applyAlignment="1">
      <alignment horizontal="center" wrapText="1"/>
    </xf>
    <xf numFmtId="0" fontId="34" fillId="4" borderId="30" xfId="3" applyFont="1" applyFill="1" applyBorder="1" applyAlignment="1">
      <alignment horizontal="center" wrapText="1"/>
    </xf>
    <xf numFmtId="0" fontId="30" fillId="3" borderId="0" xfId="15" applyFont="1" applyFill="1" applyBorder="1" applyAlignment="1">
      <alignment horizontal="left"/>
    </xf>
    <xf numFmtId="0" fontId="30" fillId="4" borderId="24" xfId="0" applyFont="1" applyFill="1" applyBorder="1" applyAlignment="1">
      <alignment horizontal="right" vertical="center" wrapText="1"/>
    </xf>
    <xf numFmtId="0" fontId="30" fillId="4" borderId="22" xfId="0" applyFont="1" applyFill="1" applyBorder="1" applyAlignment="1">
      <alignment horizontal="right" vertical="center" wrapText="1"/>
    </xf>
    <xf numFmtId="0" fontId="30" fillId="4" borderId="88" xfId="0" applyFont="1" applyFill="1" applyBorder="1" applyAlignment="1">
      <alignment horizontal="right" vertical="center" wrapText="1"/>
    </xf>
    <xf numFmtId="0" fontId="30" fillId="4" borderId="89" xfId="0" applyFont="1" applyFill="1" applyBorder="1" applyAlignment="1">
      <alignment horizontal="right" vertical="center" wrapText="1"/>
    </xf>
    <xf numFmtId="0" fontId="43" fillId="39" borderId="21" xfId="0" applyFont="1" applyFill="1" applyBorder="1" applyAlignment="1">
      <alignment horizontal="center" wrapText="1"/>
    </xf>
    <xf numFmtId="0" fontId="43" fillId="39" borderId="24" xfId="0" applyFont="1" applyFill="1" applyBorder="1" applyAlignment="1">
      <alignment horizontal="center" wrapText="1"/>
    </xf>
    <xf numFmtId="0" fontId="43" fillId="39" borderId="22" xfId="0" applyFont="1" applyFill="1" applyBorder="1" applyAlignment="1">
      <alignment horizontal="center" wrapText="1"/>
    </xf>
    <xf numFmtId="0" fontId="30" fillId="38" borderId="24" xfId="0" applyFont="1" applyFill="1" applyBorder="1" applyAlignment="1">
      <alignment horizontal="center" wrapText="1"/>
    </xf>
    <xf numFmtId="0" fontId="30" fillId="10" borderId="21" xfId="0" applyFont="1" applyFill="1" applyBorder="1" applyAlignment="1">
      <alignment horizontal="center" wrapText="1"/>
    </xf>
    <xf numFmtId="0" fontId="30" fillId="10" borderId="24" xfId="0" applyFont="1" applyFill="1" applyBorder="1" applyAlignment="1">
      <alignment horizontal="center" wrapText="1"/>
    </xf>
    <xf numFmtId="0" fontId="30" fillId="4" borderId="0" xfId="0" applyFont="1" applyFill="1" applyBorder="1" applyAlignment="1">
      <alignment horizontal="left" wrapText="1"/>
    </xf>
    <xf numFmtId="0" fontId="30" fillId="4" borderId="24" xfId="0" applyFont="1" applyFill="1" applyBorder="1" applyAlignment="1">
      <alignment horizontal="left" wrapText="1"/>
    </xf>
    <xf numFmtId="0" fontId="30" fillId="25" borderId="9" xfId="0" applyFont="1" applyFill="1" applyBorder="1" applyAlignment="1">
      <alignment horizontal="center" wrapText="1"/>
    </xf>
    <xf numFmtId="0" fontId="30" fillId="25" borderId="24" xfId="0" applyFont="1" applyFill="1" applyBorder="1" applyAlignment="1">
      <alignment horizontal="center" wrapText="1"/>
    </xf>
    <xf numFmtId="0" fontId="30" fillId="3" borderId="88" xfId="0" applyFont="1" applyFill="1" applyBorder="1" applyAlignment="1">
      <alignment horizontal="left" wrapText="1"/>
    </xf>
    <xf numFmtId="0" fontId="30" fillId="3" borderId="0" xfId="0" applyFont="1" applyFill="1" applyBorder="1" applyAlignment="1">
      <alignment horizontal="left" wrapText="1"/>
    </xf>
    <xf numFmtId="0" fontId="30" fillId="3" borderId="24" xfId="0" applyFont="1" applyFill="1" applyBorder="1" applyAlignment="1">
      <alignment horizontal="left" wrapText="1"/>
    </xf>
    <xf numFmtId="0" fontId="30" fillId="3" borderId="24" xfId="0" applyFont="1" applyFill="1" applyBorder="1" applyAlignment="1">
      <alignment horizontal="right" vertical="center" wrapText="1"/>
    </xf>
    <xf numFmtId="0" fontId="30" fillId="3" borderId="22" xfId="0" applyFont="1" applyFill="1" applyBorder="1" applyAlignment="1">
      <alignment horizontal="right" vertical="center" wrapText="1"/>
    </xf>
    <xf numFmtId="0" fontId="34" fillId="3" borderId="21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center"/>
    </xf>
    <xf numFmtId="0" fontId="34" fillId="3" borderId="22" xfId="0" applyFont="1" applyFill="1" applyBorder="1" applyAlignment="1">
      <alignment horizontal="center"/>
    </xf>
    <xf numFmtId="0" fontId="30" fillId="3" borderId="88" xfId="0" applyFont="1" applyFill="1" applyBorder="1" applyAlignment="1">
      <alignment horizontal="right" vertical="center" wrapText="1"/>
    </xf>
    <xf numFmtId="0" fontId="30" fillId="3" borderId="89" xfId="0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right" vertical="center" wrapText="1"/>
    </xf>
    <xf numFmtId="0" fontId="30" fillId="3" borderId="62" xfId="0" applyFont="1" applyFill="1" applyBorder="1" applyAlignment="1">
      <alignment horizontal="right" vertical="center" wrapText="1"/>
    </xf>
    <xf numFmtId="0" fontId="30" fillId="3" borderId="22" xfId="0" applyFont="1" applyFill="1" applyBorder="1" applyAlignment="1">
      <alignment horizontal="right" wrapText="1"/>
    </xf>
    <xf numFmtId="0" fontId="34" fillId="4" borderId="0" xfId="0" applyFont="1" applyFill="1" applyBorder="1" applyAlignment="1">
      <alignment horizontal="center" vertical="center" wrapText="1"/>
    </xf>
    <xf numFmtId="0" fontId="30" fillId="3" borderId="88" xfId="0" applyFont="1" applyFill="1" applyBorder="1" applyAlignment="1">
      <alignment horizontal="right" wrapText="1"/>
    </xf>
    <xf numFmtId="0" fontId="30" fillId="3" borderId="62" xfId="0" applyFont="1" applyFill="1" applyBorder="1" applyAlignment="1">
      <alignment horizontal="right" wrapText="1"/>
    </xf>
    <xf numFmtId="0" fontId="43" fillId="39" borderId="59" xfId="0" applyFont="1" applyFill="1" applyBorder="1" applyAlignment="1">
      <alignment horizontal="center" wrapText="1"/>
    </xf>
    <xf numFmtId="0" fontId="43" fillId="39" borderId="60" xfId="0" applyFont="1" applyFill="1" applyBorder="1" applyAlignment="1">
      <alignment horizontal="center" wrapText="1"/>
    </xf>
    <xf numFmtId="0" fontId="43" fillId="39" borderId="43" xfId="0" applyFont="1" applyFill="1" applyBorder="1" applyAlignment="1">
      <alignment horizontal="center" wrapText="1"/>
    </xf>
    <xf numFmtId="0" fontId="30" fillId="38" borderId="60" xfId="0" applyFont="1" applyFill="1" applyBorder="1" applyAlignment="1">
      <alignment horizontal="center" wrapText="1"/>
    </xf>
    <xf numFmtId="0" fontId="30" fillId="10" borderId="59" xfId="0" applyFont="1" applyFill="1" applyBorder="1" applyAlignment="1">
      <alignment horizontal="center" wrapText="1"/>
    </xf>
    <xf numFmtId="0" fontId="30" fillId="10" borderId="60" xfId="0" applyFont="1" applyFill="1" applyBorder="1" applyAlignment="1">
      <alignment horizontal="center" wrapText="1"/>
    </xf>
    <xf numFmtId="0" fontId="30" fillId="25" borderId="92" xfId="0" applyFont="1" applyFill="1" applyBorder="1" applyAlignment="1">
      <alignment horizontal="center" wrapText="1"/>
    </xf>
    <xf numFmtId="0" fontId="30" fillId="25" borderId="60" xfId="0" applyFont="1" applyFill="1" applyBorder="1" applyAlignment="1">
      <alignment horizontal="center" wrapText="1"/>
    </xf>
    <xf numFmtId="0" fontId="30" fillId="25" borderId="43" xfId="0" applyFont="1" applyFill="1" applyBorder="1" applyAlignment="1">
      <alignment horizontal="center" wrapText="1"/>
    </xf>
    <xf numFmtId="0" fontId="149" fillId="4" borderId="89" xfId="94" applyFont="1" applyFill="1" applyBorder="1" applyAlignment="1">
      <alignment horizontal="center" wrapText="1"/>
    </xf>
    <xf numFmtId="0" fontId="149" fillId="4" borderId="22" xfId="94" applyFont="1" applyFill="1" applyBorder="1" applyAlignment="1">
      <alignment horizontal="center" wrapText="1"/>
    </xf>
    <xf numFmtId="0" fontId="11" fillId="3" borderId="0" xfId="94" applyFont="1" applyFill="1" applyBorder="1" applyAlignment="1">
      <alignment horizontal="center" wrapText="1"/>
    </xf>
    <xf numFmtId="0" fontId="11" fillId="3" borderId="0" xfId="94" applyFont="1" applyFill="1" applyBorder="1" applyAlignment="1">
      <alignment horizontal="center"/>
    </xf>
    <xf numFmtId="0" fontId="11" fillId="4" borderId="0" xfId="94" applyFont="1" applyFill="1" applyBorder="1" applyAlignment="1">
      <alignment horizontal="center" wrapText="1"/>
    </xf>
    <xf numFmtId="0" fontId="11" fillId="4" borderId="0" xfId="94" applyFont="1" applyFill="1" applyBorder="1" applyAlignment="1">
      <alignment horizontal="center"/>
    </xf>
    <xf numFmtId="0" fontId="38" fillId="4" borderId="0" xfId="94" applyFont="1" applyFill="1" applyAlignment="1">
      <alignment horizontal="left" vertical="top" wrapText="1"/>
    </xf>
    <xf numFmtId="0" fontId="80" fillId="4" borderId="156" xfId="94" applyFont="1" applyFill="1" applyBorder="1" applyAlignment="1">
      <alignment horizontal="left"/>
    </xf>
    <xf numFmtId="0" fontId="38" fillId="4" borderId="156" xfId="94" applyFont="1" applyFill="1" applyBorder="1" applyAlignment="1">
      <alignment horizontal="right"/>
    </xf>
    <xf numFmtId="0" fontId="38" fillId="4" borderId="0" xfId="94" applyFont="1" applyFill="1" applyBorder="1" applyAlignment="1">
      <alignment horizontal="center"/>
    </xf>
    <xf numFmtId="49" fontId="148" fillId="4" borderId="62" xfId="94" applyNumberFormat="1" applyFont="1" applyFill="1" applyBorder="1" applyAlignment="1">
      <alignment horizontal="center" vertical="center" wrapText="1"/>
    </xf>
    <xf numFmtId="0" fontId="38" fillId="4" borderId="24" xfId="94" applyFont="1" applyFill="1" applyBorder="1" applyAlignment="1">
      <alignment horizontal="center"/>
    </xf>
    <xf numFmtId="0" fontId="38" fillId="4" borderId="22" xfId="94" applyFont="1" applyFill="1" applyBorder="1" applyAlignment="1">
      <alignment horizontal="center"/>
    </xf>
    <xf numFmtId="3" fontId="149" fillId="4" borderId="0" xfId="94" applyNumberFormat="1" applyFont="1" applyFill="1" applyBorder="1" applyAlignment="1">
      <alignment horizontal="center" wrapText="1"/>
    </xf>
    <xf numFmtId="0" fontId="38" fillId="4" borderId="0" xfId="94" applyFont="1" applyFill="1" applyAlignment="1">
      <alignment horizontal="right" vertical="top"/>
    </xf>
    <xf numFmtId="3" fontId="38" fillId="4" borderId="0" xfId="94" applyNumberFormat="1" applyFont="1" applyFill="1" applyBorder="1" applyAlignment="1">
      <alignment horizontal="center"/>
    </xf>
    <xf numFmtId="49" fontId="79" fillId="4" borderId="0" xfId="94" applyNumberFormat="1" applyFont="1" applyFill="1" applyBorder="1" applyAlignment="1">
      <alignment horizontal="center" vertical="center" wrapText="1"/>
    </xf>
    <xf numFmtId="49" fontId="152" fillId="4" borderId="0" xfId="94" applyNumberFormat="1" applyFont="1" applyFill="1" applyBorder="1" applyAlignment="1">
      <alignment horizontal="center" vertical="center" wrapText="1"/>
    </xf>
    <xf numFmtId="0" fontId="149" fillId="4" borderId="0" xfId="94" applyFont="1" applyFill="1" applyBorder="1" applyAlignment="1">
      <alignment horizontal="center" wrapText="1"/>
    </xf>
    <xf numFmtId="49" fontId="104" fillId="4" borderId="0" xfId="94" applyNumberFormat="1" applyFont="1" applyFill="1" applyBorder="1" applyAlignment="1">
      <alignment horizontal="center" vertical="center" wrapText="1"/>
    </xf>
    <xf numFmtId="1" fontId="88" fillId="4" borderId="0" xfId="90" applyFont="1" applyFill="1" applyBorder="1" applyAlignment="1" applyProtection="1">
      <alignment horizontal="center"/>
    </xf>
    <xf numFmtId="1" fontId="34" fillId="4" borderId="0" xfId="90" applyFont="1" applyFill="1" applyBorder="1" applyAlignment="1" applyProtection="1">
      <alignment horizontal="center"/>
    </xf>
    <xf numFmtId="0" fontId="31" fillId="3" borderId="54" xfId="0" applyFont="1" applyFill="1" applyBorder="1" applyAlignment="1">
      <alignment horizontal="center" wrapText="1"/>
    </xf>
    <xf numFmtId="0" fontId="95" fillId="3" borderId="0" xfId="0" applyFont="1" applyFill="1" applyBorder="1" applyAlignment="1">
      <alignment horizontal="center" vertical="top" wrapText="1"/>
    </xf>
    <xf numFmtId="0" fontId="30" fillId="3" borderId="11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wrapText="1"/>
    </xf>
    <xf numFmtId="0" fontId="30" fillId="3" borderId="24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top" wrapText="1"/>
    </xf>
    <xf numFmtId="0" fontId="61" fillId="3" borderId="0" xfId="3" applyFont="1" applyFill="1" applyAlignment="1">
      <alignment horizontal="right"/>
    </xf>
    <xf numFmtId="1" fontId="59" fillId="3" borderId="0" xfId="0" applyNumberFormat="1" applyFont="1" applyFill="1" applyAlignment="1">
      <alignment horizontal="right" vertical="center" wrapText="1"/>
    </xf>
    <xf numFmtId="0" fontId="34" fillId="3" borderId="0" xfId="0" applyFont="1" applyFill="1" applyBorder="1" applyAlignment="1">
      <alignment horizontal="center" wrapText="1"/>
    </xf>
    <xf numFmtId="0" fontId="30" fillId="3" borderId="62" xfId="0" applyFont="1" applyFill="1" applyBorder="1" applyAlignment="1">
      <alignment horizontal="center" wrapText="1"/>
    </xf>
    <xf numFmtId="0" fontId="30" fillId="3" borderId="22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wrapText="1"/>
    </xf>
    <xf numFmtId="1" fontId="34" fillId="3" borderId="11" xfId="0" applyNumberFormat="1" applyFont="1" applyFill="1" applyBorder="1" applyAlignment="1">
      <alignment horizontal="center" wrapText="1"/>
    </xf>
    <xf numFmtId="1" fontId="34" fillId="3" borderId="0" xfId="0" applyNumberFormat="1" applyFont="1" applyFill="1" applyBorder="1" applyAlignment="1">
      <alignment horizontal="center" wrapText="1"/>
    </xf>
    <xf numFmtId="1" fontId="30" fillId="3" borderId="0" xfId="0" applyNumberFormat="1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top" wrapText="1"/>
    </xf>
    <xf numFmtId="0" fontId="30" fillId="3" borderId="24" xfId="0" applyFont="1" applyFill="1" applyBorder="1" applyAlignment="1">
      <alignment horizontal="center" vertical="top" wrapText="1"/>
    </xf>
    <xf numFmtId="3" fontId="30" fillId="3" borderId="11" xfId="0" applyNumberFormat="1" applyFont="1" applyFill="1" applyBorder="1" applyAlignment="1">
      <alignment horizontal="center" vertical="center"/>
    </xf>
    <xf numFmtId="3" fontId="30" fillId="3" borderId="0" xfId="0" applyNumberFormat="1" applyFont="1" applyFill="1" applyBorder="1" applyAlignment="1">
      <alignment horizontal="center" vertical="center"/>
    </xf>
    <xf numFmtId="3" fontId="43" fillId="4" borderId="54" xfId="0" applyNumberFormat="1" applyFont="1" applyFill="1" applyBorder="1" applyAlignment="1">
      <alignment horizontal="center" vertical="center"/>
    </xf>
    <xf numFmtId="0" fontId="43" fillId="4" borderId="54" xfId="0" applyFont="1" applyFill="1" applyBorder="1" applyAlignment="1">
      <alignment horizontal="center" vertical="center"/>
    </xf>
    <xf numFmtId="0" fontId="30" fillId="4" borderId="88" xfId="3" applyFont="1" applyFill="1" applyBorder="1" applyAlignment="1">
      <alignment horizontal="center"/>
    </xf>
    <xf numFmtId="3" fontId="30" fillId="4" borderId="0" xfId="3" applyNumberFormat="1" applyFont="1" applyFill="1" applyBorder="1" applyAlignment="1">
      <alignment horizontal="center" vertical="center"/>
    </xf>
    <xf numFmtId="3" fontId="30" fillId="4" borderId="88" xfId="3" applyNumberFormat="1" applyFont="1" applyFill="1" applyBorder="1" applyAlignment="1">
      <alignment horizontal="center"/>
    </xf>
    <xf numFmtId="0" fontId="75" fillId="4" borderId="0" xfId="3" applyFont="1" applyFill="1" applyBorder="1" applyAlignment="1">
      <alignment horizontal="center"/>
    </xf>
    <xf numFmtId="3" fontId="75" fillId="4" borderId="0" xfId="3" applyNumberFormat="1" applyFont="1" applyFill="1" applyBorder="1" applyAlignment="1">
      <alignment horizontal="center"/>
    </xf>
    <xf numFmtId="3" fontId="87" fillId="4" borderId="8" xfId="3" applyNumberFormat="1" applyFont="1" applyFill="1" applyBorder="1" applyAlignment="1">
      <alignment horizontal="center"/>
    </xf>
    <xf numFmtId="3" fontId="87" fillId="4" borderId="0" xfId="3" applyNumberFormat="1" applyFont="1" applyFill="1" applyBorder="1" applyAlignment="1">
      <alignment horizontal="center"/>
    </xf>
    <xf numFmtId="3" fontId="87" fillId="4" borderId="13" xfId="3" applyNumberFormat="1" applyFont="1" applyFill="1" applyBorder="1" applyAlignment="1">
      <alignment horizontal="center"/>
    </xf>
    <xf numFmtId="0" fontId="87" fillId="4" borderId="0" xfId="3" applyFont="1" applyFill="1" applyBorder="1" applyAlignment="1">
      <alignment horizontal="center" wrapText="1"/>
    </xf>
    <xf numFmtId="0" fontId="83" fillId="4" borderId="0" xfId="3" applyFont="1" applyFill="1" applyBorder="1" applyAlignment="1">
      <alignment horizontal="left" wrapText="1"/>
    </xf>
    <xf numFmtId="3" fontId="34" fillId="4" borderId="8" xfId="3" applyNumberFormat="1" applyFont="1" applyFill="1" applyBorder="1" applyAlignment="1">
      <alignment horizontal="center"/>
    </xf>
    <xf numFmtId="3" fontId="34" fillId="4" borderId="0" xfId="3" applyNumberFormat="1" applyFont="1" applyFill="1" applyBorder="1" applyAlignment="1">
      <alignment horizontal="center"/>
    </xf>
    <xf numFmtId="3" fontId="34" fillId="4" borderId="13" xfId="3" applyNumberFormat="1" applyFont="1" applyFill="1" applyBorder="1" applyAlignment="1">
      <alignment horizontal="center"/>
    </xf>
    <xf numFmtId="0" fontId="155" fillId="4" borderId="0" xfId="3" applyFont="1" applyFill="1" applyBorder="1" applyAlignment="1">
      <alignment horizontal="center" wrapText="1"/>
    </xf>
    <xf numFmtId="3" fontId="155" fillId="4" borderId="8" xfId="3" applyNumberFormat="1" applyFont="1" applyFill="1" applyBorder="1" applyAlignment="1">
      <alignment horizontal="center"/>
    </xf>
    <xf numFmtId="3" fontId="155" fillId="4" borderId="0" xfId="3" applyNumberFormat="1" applyFont="1" applyFill="1" applyBorder="1" applyAlignment="1">
      <alignment horizontal="center"/>
    </xf>
    <xf numFmtId="3" fontId="155" fillId="4" borderId="13" xfId="3" applyNumberFormat="1" applyFont="1" applyFill="1" applyBorder="1" applyAlignment="1">
      <alignment horizontal="center"/>
    </xf>
    <xf numFmtId="0" fontId="30" fillId="4" borderId="59" xfId="3" applyFont="1" applyFill="1" applyBorder="1" applyAlignment="1">
      <alignment horizontal="left"/>
    </xf>
    <xf numFmtId="0" fontId="30" fillId="4" borderId="43" xfId="3" applyFont="1" applyFill="1" applyBorder="1" applyAlignment="1">
      <alignment horizontal="left"/>
    </xf>
    <xf numFmtId="0" fontId="42" fillId="4" borderId="0" xfId="3" applyFont="1" applyFill="1" applyAlignment="1">
      <alignment horizontal="center"/>
    </xf>
    <xf numFmtId="0" fontId="30" fillId="4" borderId="60" xfId="3" applyFont="1" applyFill="1" applyBorder="1" applyAlignment="1">
      <alignment horizontal="left"/>
    </xf>
    <xf numFmtId="0" fontId="80" fillId="4" borderId="0" xfId="3" applyFont="1" applyFill="1" applyBorder="1" applyAlignment="1">
      <alignment horizontal="left" wrapText="1"/>
    </xf>
    <xf numFmtId="0" fontId="80" fillId="4" borderId="156" xfId="3" applyFont="1" applyFill="1" applyBorder="1" applyAlignment="1">
      <alignment horizontal="left" wrapText="1"/>
    </xf>
    <xf numFmtId="0" fontId="30" fillId="4" borderId="21" xfId="3" applyFont="1" applyFill="1" applyBorder="1" applyAlignment="1">
      <alignment horizontal="center"/>
    </xf>
    <xf numFmtId="0" fontId="30" fillId="4" borderId="59" xfId="3" applyFont="1" applyFill="1" applyBorder="1" applyAlignment="1">
      <alignment horizontal="left" wrapText="1"/>
    </xf>
    <xf numFmtId="0" fontId="30" fillId="4" borderId="43" xfId="3" applyFont="1" applyFill="1" applyBorder="1" applyAlignment="1">
      <alignment horizontal="left" wrapText="1"/>
    </xf>
    <xf numFmtId="0" fontId="30" fillId="4" borderId="59" xfId="3" applyFont="1" applyFill="1" applyBorder="1" applyAlignment="1">
      <alignment horizontal="center" wrapText="1"/>
    </xf>
    <xf numFmtId="0" fontId="66" fillId="4" borderId="97" xfId="3" applyFont="1" applyFill="1" applyBorder="1" applyAlignment="1">
      <alignment horizontal="center" wrapText="1"/>
    </xf>
    <xf numFmtId="0" fontId="66" fillId="4" borderId="88" xfId="3" applyFont="1" applyFill="1" applyBorder="1" applyAlignment="1">
      <alignment horizontal="center" wrapText="1"/>
    </xf>
    <xf numFmtId="0" fontId="30" fillId="4" borderId="60" xfId="3" applyFont="1" applyFill="1" applyBorder="1" applyAlignment="1">
      <alignment horizontal="left" vertical="top"/>
    </xf>
    <xf numFmtId="0" fontId="30" fillId="4" borderId="43" xfId="3" applyFont="1" applyFill="1" applyBorder="1" applyAlignment="1">
      <alignment horizontal="left" vertical="top"/>
    </xf>
    <xf numFmtId="0" fontId="30" fillId="4" borderId="6" xfId="3" applyFont="1" applyFill="1" applyBorder="1" applyAlignment="1">
      <alignment horizontal="left" vertical="top" wrapText="1"/>
    </xf>
    <xf numFmtId="0" fontId="30" fillId="4" borderId="5" xfId="3" applyFont="1" applyFill="1" applyBorder="1" applyAlignment="1">
      <alignment horizontal="left" vertical="top" wrapText="1"/>
    </xf>
    <xf numFmtId="49" fontId="42" fillId="4" borderId="0" xfId="3" applyNumberFormat="1" applyFont="1" applyFill="1" applyBorder="1" applyAlignment="1">
      <alignment horizontal="center" wrapText="1"/>
    </xf>
    <xf numFmtId="0" fontId="30" fillId="25" borderId="89" xfId="57" applyFont="1" applyFill="1" applyBorder="1" applyAlignment="1">
      <alignment horizontal="center" vertical="center" wrapText="1"/>
    </xf>
    <xf numFmtId="0" fontId="30" fillId="25" borderId="62" xfId="57" applyFont="1" applyFill="1" applyBorder="1" applyAlignment="1">
      <alignment horizontal="center" vertical="center"/>
    </xf>
    <xf numFmtId="0" fontId="30" fillId="25" borderId="22" xfId="57" applyFont="1" applyFill="1" applyBorder="1" applyAlignment="1">
      <alignment horizontal="center" vertical="center"/>
    </xf>
    <xf numFmtId="49" fontId="88" fillId="4" borderId="21" xfId="57" applyNumberFormat="1" applyFont="1" applyFill="1" applyBorder="1" applyAlignment="1">
      <alignment horizontal="center"/>
    </xf>
    <xf numFmtId="49" fontId="88" fillId="4" borderId="24" xfId="57" applyNumberFormat="1" applyFont="1" applyFill="1" applyBorder="1" applyAlignment="1">
      <alignment horizontal="center"/>
    </xf>
    <xf numFmtId="49" fontId="88" fillId="4" borderId="22" xfId="57" applyNumberFormat="1" applyFont="1" applyFill="1" applyBorder="1" applyAlignment="1">
      <alignment horizontal="center"/>
    </xf>
    <xf numFmtId="0" fontId="30" fillId="4" borderId="98" xfId="57" applyNumberFormat="1" applyFont="1" applyFill="1" applyBorder="1" applyAlignment="1">
      <alignment horizontal="center" vertical="center"/>
    </xf>
    <xf numFmtId="49" fontId="30" fillId="4" borderId="98" xfId="57" applyNumberFormat="1" applyFont="1" applyFill="1" applyBorder="1" applyAlignment="1">
      <alignment horizontal="center" vertical="center"/>
    </xf>
    <xf numFmtId="0" fontId="30" fillId="4" borderId="97" xfId="57" applyNumberFormat="1" applyFont="1" applyFill="1" applyBorder="1" applyAlignment="1">
      <alignment horizontal="center" vertical="center"/>
    </xf>
    <xf numFmtId="49" fontId="30" fillId="4" borderId="88" xfId="57" applyNumberFormat="1" applyFont="1" applyFill="1" applyBorder="1" applyAlignment="1">
      <alignment horizontal="center" vertical="center"/>
    </xf>
    <xf numFmtId="0" fontId="30" fillId="4" borderId="89" xfId="57" applyFont="1" applyFill="1" applyBorder="1" applyAlignment="1">
      <alignment horizontal="center" vertical="center" wrapText="1"/>
    </xf>
    <xf numFmtId="0" fontId="30" fillId="4" borderId="62" xfId="57" applyFont="1" applyFill="1" applyBorder="1" applyAlignment="1">
      <alignment horizontal="center" vertical="center"/>
    </xf>
    <xf numFmtId="0" fontId="30" fillId="4" borderId="22" xfId="57" applyFont="1" applyFill="1" applyBorder="1" applyAlignment="1">
      <alignment horizontal="center" vertical="center"/>
    </xf>
    <xf numFmtId="0" fontId="37" fillId="4" borderId="89" xfId="57" applyFont="1" applyFill="1" applyBorder="1" applyAlignment="1">
      <alignment horizontal="center" vertical="center" wrapText="1"/>
    </xf>
    <xf numFmtId="0" fontId="37" fillId="4" borderId="62" xfId="57" applyFont="1" applyFill="1" applyBorder="1" applyAlignment="1">
      <alignment horizontal="center" vertical="center"/>
    </xf>
    <xf numFmtId="0" fontId="37" fillId="4" borderId="22" xfId="57" applyFont="1" applyFill="1" applyBorder="1" applyAlignment="1">
      <alignment horizontal="center" vertical="center"/>
    </xf>
    <xf numFmtId="0" fontId="68" fillId="4" borderId="22" xfId="57" applyFont="1" applyFill="1" applyBorder="1" applyAlignment="1">
      <alignment horizontal="center" vertical="center"/>
    </xf>
    <xf numFmtId="0" fontId="68" fillId="4" borderId="43" xfId="57" applyFont="1" applyFill="1" applyBorder="1" applyAlignment="1">
      <alignment horizontal="center" vertical="center"/>
    </xf>
    <xf numFmtId="49" fontId="87" fillId="4" borderId="21" xfId="57" applyNumberFormat="1" applyFont="1" applyFill="1" applyBorder="1" applyAlignment="1">
      <alignment horizontal="center"/>
    </xf>
    <xf numFmtId="49" fontId="87" fillId="4" borderId="24" xfId="57" applyNumberFormat="1" applyFont="1" applyFill="1" applyBorder="1" applyAlignment="1">
      <alignment horizontal="center"/>
    </xf>
    <xf numFmtId="49" fontId="87" fillId="4" borderId="22" xfId="57" applyNumberFormat="1" applyFont="1" applyFill="1" applyBorder="1" applyAlignment="1">
      <alignment horizontal="center"/>
    </xf>
    <xf numFmtId="49" fontId="30" fillId="4" borderId="97" xfId="57" applyNumberFormat="1" applyFont="1" applyFill="1" applyBorder="1" applyAlignment="1">
      <alignment horizontal="center" vertical="center"/>
    </xf>
    <xf numFmtId="0" fontId="30" fillId="34" borderId="89" xfId="57" applyFont="1" applyFill="1" applyBorder="1" applyAlignment="1">
      <alignment horizontal="center" vertical="center" wrapText="1"/>
    </xf>
    <xf numFmtId="0" fontId="30" fillId="34" borderId="62" xfId="57" applyFont="1" applyFill="1" applyBorder="1" applyAlignment="1">
      <alignment horizontal="center" vertical="center"/>
    </xf>
    <xf numFmtId="0" fontId="30" fillId="34" borderId="22" xfId="57" applyFont="1" applyFill="1" applyBorder="1" applyAlignment="1">
      <alignment horizontal="center" vertical="center"/>
    </xf>
    <xf numFmtId="0" fontId="80" fillId="4" borderId="156" xfId="57" applyFont="1" applyFill="1" applyBorder="1" applyAlignment="1">
      <alignment horizontal="left"/>
    </xf>
    <xf numFmtId="0" fontId="30" fillId="4" borderId="156" xfId="57" applyFont="1" applyFill="1" applyBorder="1" applyAlignment="1">
      <alignment horizontal="right"/>
    </xf>
    <xf numFmtId="49" fontId="34" fillId="4" borderId="21" xfId="57" applyNumberFormat="1" applyFont="1" applyFill="1" applyBorder="1" applyAlignment="1">
      <alignment horizontal="center"/>
    </xf>
    <xf numFmtId="49" fontId="34" fillId="4" borderId="24" xfId="57" applyNumberFormat="1" applyFont="1" applyFill="1" applyBorder="1" applyAlignment="1">
      <alignment horizontal="center"/>
    </xf>
    <xf numFmtId="49" fontId="34" fillId="4" borderId="22" xfId="57" applyNumberFormat="1" applyFont="1" applyFill="1" applyBorder="1" applyAlignment="1">
      <alignment horizontal="center"/>
    </xf>
    <xf numFmtId="0" fontId="73" fillId="4" borderId="89" xfId="57" applyFont="1" applyFill="1" applyBorder="1" applyAlignment="1">
      <alignment horizontal="center" vertical="center"/>
    </xf>
    <xf numFmtId="0" fontId="73" fillId="4" borderId="62" xfId="57" applyFont="1" applyFill="1" applyBorder="1" applyAlignment="1">
      <alignment horizontal="center" vertical="center"/>
    </xf>
    <xf numFmtId="0" fontId="73" fillId="4" borderId="22" xfId="57" applyFont="1" applyFill="1" applyBorder="1" applyAlignment="1">
      <alignment horizontal="center" vertical="center"/>
    </xf>
    <xf numFmtId="0" fontId="30" fillId="4" borderId="62" xfId="57" applyFont="1" applyFill="1" applyBorder="1" applyAlignment="1">
      <alignment horizontal="center" wrapText="1"/>
    </xf>
    <xf numFmtId="0" fontId="30" fillId="4" borderId="22" xfId="57" applyFont="1" applyFill="1" applyBorder="1" applyAlignment="1">
      <alignment horizontal="center"/>
    </xf>
    <xf numFmtId="0" fontId="30" fillId="4" borderId="11" xfId="3" applyFont="1" applyFill="1" applyBorder="1" applyAlignment="1">
      <alignment horizontal="center"/>
    </xf>
    <xf numFmtId="0" fontId="30" fillId="4" borderId="62" xfId="3" applyFont="1" applyFill="1" applyBorder="1" applyAlignment="1">
      <alignment horizontal="center"/>
    </xf>
    <xf numFmtId="0" fontId="77" fillId="4" borderId="11" xfId="3" applyFont="1" applyFill="1" applyBorder="1" applyAlignment="1">
      <alignment horizontal="center"/>
    </xf>
    <xf numFmtId="0" fontId="77" fillId="4" borderId="62" xfId="3" applyFont="1" applyFill="1" applyBorder="1" applyAlignment="1">
      <alignment horizontal="center"/>
    </xf>
    <xf numFmtId="0" fontId="141" fillId="4" borderId="89" xfId="57" applyFont="1" applyFill="1" applyBorder="1" applyAlignment="1">
      <alignment horizontal="center" vertical="center"/>
    </xf>
    <xf numFmtId="0" fontId="141" fillId="4" borderId="62" xfId="57" applyFont="1" applyFill="1" applyBorder="1" applyAlignment="1">
      <alignment horizontal="center" vertical="center"/>
    </xf>
    <xf numFmtId="0" fontId="141" fillId="4" borderId="22" xfId="57" applyFont="1" applyFill="1" applyBorder="1" applyAlignment="1">
      <alignment horizontal="center" vertical="center"/>
    </xf>
    <xf numFmtId="0" fontId="84" fillId="4" borderId="89" xfId="57" applyFont="1" applyFill="1" applyBorder="1" applyAlignment="1">
      <alignment horizontal="center" vertical="center"/>
    </xf>
    <xf numFmtId="0" fontId="84" fillId="4" borderId="62" xfId="57" applyFont="1" applyFill="1" applyBorder="1" applyAlignment="1">
      <alignment horizontal="center" vertical="center"/>
    </xf>
    <xf numFmtId="0" fontId="84" fillId="4" borderId="22" xfId="57" applyFont="1" applyFill="1" applyBorder="1" applyAlignment="1">
      <alignment horizontal="center" vertical="center"/>
    </xf>
    <xf numFmtId="0" fontId="73" fillId="4" borderId="42" xfId="88" applyFont="1" applyFill="1" applyBorder="1" applyAlignment="1">
      <alignment horizontal="center" vertical="center"/>
    </xf>
    <xf numFmtId="0" fontId="73" fillId="4" borderId="62" xfId="88" applyFont="1" applyFill="1" applyBorder="1" applyAlignment="1">
      <alignment horizontal="center" vertical="center"/>
    </xf>
    <xf numFmtId="0" fontId="73" fillId="4" borderId="15" xfId="88" applyFont="1" applyFill="1" applyBorder="1" applyAlignment="1">
      <alignment horizontal="center" vertical="center"/>
    </xf>
    <xf numFmtId="0" fontId="30" fillId="4" borderId="15" xfId="57" applyFont="1" applyFill="1" applyBorder="1" applyAlignment="1">
      <alignment horizontal="center"/>
    </xf>
    <xf numFmtId="0" fontId="141" fillId="4" borderId="22" xfId="88" applyFont="1" applyFill="1" applyBorder="1" applyAlignment="1">
      <alignment horizontal="center" vertical="center"/>
    </xf>
    <xf numFmtId="0" fontId="141" fillId="4" borderId="43" xfId="88" applyFont="1" applyFill="1" applyBorder="1" applyAlignment="1">
      <alignment horizontal="center" vertical="center"/>
    </xf>
    <xf numFmtId="0" fontId="141" fillId="4" borderId="166" xfId="88" applyFont="1" applyFill="1" applyBorder="1" applyAlignment="1">
      <alignment horizontal="center" vertical="center"/>
    </xf>
    <xf numFmtId="0" fontId="84" fillId="4" borderId="42" xfId="88" applyFont="1" applyFill="1" applyBorder="1" applyAlignment="1">
      <alignment horizontal="center" vertical="center"/>
    </xf>
    <xf numFmtId="0" fontId="84" fillId="4" borderId="62" xfId="88" applyFont="1" applyFill="1" applyBorder="1" applyAlignment="1">
      <alignment horizontal="center" vertical="center"/>
    </xf>
    <xf numFmtId="0" fontId="84" fillId="4" borderId="15" xfId="88" applyFont="1" applyFill="1" applyBorder="1" applyAlignment="1">
      <alignment horizontal="center" vertical="center"/>
    </xf>
    <xf numFmtId="0" fontId="77" fillId="4" borderId="0" xfId="3" applyFont="1" applyFill="1" applyBorder="1" applyAlignment="1">
      <alignment horizontal="center"/>
    </xf>
    <xf numFmtId="0" fontId="62" fillId="4" borderId="21" xfId="57" applyFont="1" applyFill="1" applyBorder="1" applyAlignment="1">
      <alignment horizontal="center" vertical="center"/>
    </xf>
    <xf numFmtId="0" fontId="62" fillId="4" borderId="24" xfId="57" applyFont="1" applyFill="1" applyBorder="1" applyAlignment="1">
      <alignment horizontal="center" vertical="center"/>
    </xf>
    <xf numFmtId="0" fontId="62" fillId="4" borderId="22" xfId="57" applyFont="1" applyFill="1" applyBorder="1" applyAlignment="1">
      <alignment horizontal="center" vertical="center"/>
    </xf>
    <xf numFmtId="0" fontId="37" fillId="4" borderId="43" xfId="57" applyFont="1" applyFill="1" applyBorder="1" applyAlignment="1">
      <alignment horizontal="center" vertical="center" wrapText="1"/>
    </xf>
    <xf numFmtId="0" fontId="37" fillId="4" borderId="43" xfId="57" applyFont="1" applyFill="1" applyBorder="1" applyAlignment="1">
      <alignment horizontal="center" vertical="center"/>
    </xf>
    <xf numFmtId="0" fontId="37" fillId="4" borderId="89" xfId="57" applyFont="1" applyFill="1" applyBorder="1" applyAlignment="1">
      <alignment horizontal="center" vertical="center"/>
    </xf>
    <xf numFmtId="0" fontId="30" fillId="4" borderId="89" xfId="57" applyFont="1" applyFill="1" applyBorder="1" applyAlignment="1">
      <alignment horizontal="center" vertical="center"/>
    </xf>
    <xf numFmtId="0" fontId="34" fillId="4" borderId="21" xfId="57" applyFont="1" applyFill="1" applyBorder="1" applyAlignment="1">
      <alignment horizontal="center" vertical="center"/>
    </xf>
    <xf numFmtId="0" fontId="34" fillId="4" borderId="24" xfId="57" applyFont="1" applyFill="1" applyBorder="1" applyAlignment="1">
      <alignment horizontal="center" vertical="center"/>
    </xf>
    <xf numFmtId="0" fontId="34" fillId="4" borderId="22" xfId="57" applyFont="1" applyFill="1" applyBorder="1" applyAlignment="1">
      <alignment horizontal="center" vertical="center"/>
    </xf>
    <xf numFmtId="0" fontId="30" fillId="4" borderId="43" xfId="57" applyFont="1" applyFill="1" applyBorder="1" applyAlignment="1">
      <alignment horizontal="center" vertical="center" wrapText="1"/>
    </xf>
    <xf numFmtId="0" fontId="30" fillId="4" borderId="43" xfId="57" applyFont="1" applyFill="1" applyBorder="1" applyAlignment="1">
      <alignment horizontal="center" vertical="center"/>
    </xf>
    <xf numFmtId="0" fontId="34" fillId="4" borderId="0" xfId="57" applyFont="1" applyFill="1" applyAlignment="1">
      <alignment horizontal="center"/>
    </xf>
    <xf numFmtId="0" fontId="30" fillId="4" borderId="43" xfId="57" applyFont="1" applyFill="1" applyBorder="1" applyAlignment="1">
      <alignment horizontal="center" wrapText="1"/>
    </xf>
    <xf numFmtId="0" fontId="30" fillId="4" borderId="43" xfId="57" applyFont="1" applyFill="1" applyBorder="1" applyAlignment="1">
      <alignment horizontal="center"/>
    </xf>
    <xf numFmtId="0" fontId="77" fillId="4" borderId="89" xfId="57" applyFont="1" applyFill="1" applyBorder="1" applyAlignment="1">
      <alignment horizontal="center"/>
    </xf>
    <xf numFmtId="0" fontId="77" fillId="4" borderId="62" xfId="57" applyFont="1" applyFill="1" applyBorder="1" applyAlignment="1">
      <alignment horizontal="center"/>
    </xf>
    <xf numFmtId="0" fontId="77" fillId="4" borderId="22" xfId="57" applyFont="1" applyFill="1" applyBorder="1" applyAlignment="1">
      <alignment horizontal="center"/>
    </xf>
    <xf numFmtId="0" fontId="34" fillId="4" borderId="0" xfId="57" applyFont="1" applyFill="1" applyBorder="1" applyAlignment="1">
      <alignment horizontal="center" wrapText="1"/>
    </xf>
    <xf numFmtId="0" fontId="30" fillId="4" borderId="97" xfId="57" applyFont="1" applyFill="1" applyBorder="1" applyAlignment="1">
      <alignment horizontal="center" vertical="top"/>
    </xf>
    <xf numFmtId="0" fontId="30" fillId="4" borderId="89" xfId="57" applyFont="1" applyFill="1" applyBorder="1" applyAlignment="1">
      <alignment horizontal="center" vertical="top"/>
    </xf>
    <xf numFmtId="0" fontId="30" fillId="4" borderId="21" xfId="57" applyFont="1" applyFill="1" applyBorder="1" applyAlignment="1">
      <alignment horizontal="center" vertical="center"/>
    </xf>
    <xf numFmtId="0" fontId="30" fillId="4" borderId="24" xfId="57" applyFont="1" applyFill="1" applyBorder="1" applyAlignment="1">
      <alignment horizontal="center" vertical="center"/>
    </xf>
    <xf numFmtId="0" fontId="34" fillId="4" borderId="0" xfId="57" applyFont="1" applyFill="1" applyBorder="1" applyAlignment="1">
      <alignment horizontal="center" vertical="center" wrapText="1"/>
    </xf>
    <xf numFmtId="0" fontId="34" fillId="4" borderId="0" xfId="57" applyFont="1" applyFill="1" applyBorder="1" applyAlignment="1">
      <alignment horizontal="center" vertical="center"/>
    </xf>
    <xf numFmtId="0" fontId="80" fillId="4" borderId="156" xfId="57" applyFont="1" applyFill="1" applyBorder="1" applyAlignment="1">
      <alignment horizontal="left" vertical="center" wrapText="1"/>
    </xf>
    <xf numFmtId="0" fontId="50" fillId="4" borderId="2" xfId="3" applyFont="1" applyFill="1" applyBorder="1" applyAlignment="1">
      <alignment horizontal="center" wrapText="1"/>
    </xf>
    <xf numFmtId="0" fontId="84" fillId="4" borderId="33" xfId="3" applyFont="1" applyFill="1" applyBorder="1" applyAlignment="1">
      <alignment horizontal="center" wrapText="1"/>
    </xf>
    <xf numFmtId="2" fontId="34" fillId="4" borderId="0" xfId="3" applyNumberFormat="1" applyFont="1" applyFill="1" applyBorder="1" applyAlignment="1">
      <alignment horizontal="center" vertical="center" wrapText="1"/>
    </xf>
    <xf numFmtId="49" fontId="34" fillId="4" borderId="0" xfId="3" applyNumberFormat="1" applyFont="1" applyFill="1" applyBorder="1" applyAlignment="1">
      <alignment horizontal="center" wrapText="1"/>
    </xf>
    <xf numFmtId="0" fontId="30" fillId="4" borderId="53" xfId="3" applyFont="1" applyFill="1" applyBorder="1" applyAlignment="1">
      <alignment horizontal="center" vertical="center" wrapText="1"/>
    </xf>
    <xf numFmtId="0" fontId="30" fillId="4" borderId="57" xfId="3" applyFont="1" applyFill="1" applyBorder="1" applyAlignment="1">
      <alignment horizontal="center" vertical="center" wrapText="1"/>
    </xf>
    <xf numFmtId="0" fontId="30" fillId="4" borderId="21" xfId="3" applyFont="1" applyFill="1" applyBorder="1" applyAlignment="1">
      <alignment horizontal="center" vertical="center" wrapText="1"/>
    </xf>
    <xf numFmtId="0" fontId="30" fillId="4" borderId="30" xfId="3" applyFont="1" applyFill="1" applyBorder="1" applyAlignment="1">
      <alignment horizontal="center" vertical="center" wrapText="1"/>
    </xf>
    <xf numFmtId="0" fontId="30" fillId="4" borderId="49" xfId="3" applyFont="1" applyFill="1" applyBorder="1" applyAlignment="1">
      <alignment horizontal="center" vertical="center" wrapText="1"/>
    </xf>
    <xf numFmtId="0" fontId="30" fillId="4" borderId="54" xfId="3" applyFont="1" applyFill="1" applyBorder="1" applyAlignment="1">
      <alignment horizontal="center" vertical="center" wrapText="1"/>
    </xf>
    <xf numFmtId="0" fontId="30" fillId="4" borderId="7" xfId="3" applyFont="1" applyFill="1" applyBorder="1" applyAlignment="1">
      <alignment horizontal="center" vertical="center" wrapText="1"/>
    </xf>
    <xf numFmtId="0" fontId="30" fillId="4" borderId="24" xfId="3" applyFont="1" applyFill="1" applyBorder="1" applyAlignment="1">
      <alignment horizontal="center" vertical="center" wrapText="1"/>
    </xf>
    <xf numFmtId="0" fontId="30" fillId="3" borderId="0" xfId="3" applyFont="1" applyFill="1" applyBorder="1" applyAlignment="1">
      <alignment horizontal="center" wrapText="1"/>
    </xf>
    <xf numFmtId="0" fontId="76" fillId="4" borderId="7" xfId="3" applyFont="1" applyFill="1" applyBorder="1" applyAlignment="1">
      <alignment horizontal="center" wrapText="1"/>
    </xf>
    <xf numFmtId="0" fontId="76" fillId="4" borderId="24" xfId="3" applyFont="1" applyFill="1" applyBorder="1" applyAlignment="1">
      <alignment horizontal="center" wrapText="1"/>
    </xf>
    <xf numFmtId="0" fontId="34" fillId="4" borderId="0" xfId="3" applyFont="1" applyFill="1" applyBorder="1" applyAlignment="1">
      <alignment horizontal="center"/>
    </xf>
    <xf numFmtId="49" fontId="30" fillId="4" borderId="11" xfId="3" applyNumberFormat="1" applyFont="1" applyFill="1" applyBorder="1" applyAlignment="1">
      <alignment horizontal="center" vertical="center" wrapText="1"/>
    </xf>
    <xf numFmtId="49" fontId="30" fillId="4" borderId="62" xfId="3" applyNumberFormat="1" applyFont="1" applyFill="1" applyBorder="1" applyAlignment="1">
      <alignment horizontal="center" vertical="center" wrapText="1"/>
    </xf>
    <xf numFmtId="49" fontId="30" fillId="4" borderId="0" xfId="3" applyNumberFormat="1" applyFont="1" applyFill="1" applyBorder="1" applyAlignment="1">
      <alignment horizontal="center" vertical="center" wrapText="1"/>
    </xf>
    <xf numFmtId="49" fontId="30" fillId="4" borderId="62" xfId="3" applyNumberFormat="1" applyFont="1" applyFill="1" applyBorder="1" applyAlignment="1">
      <alignment horizontal="center" vertical="center"/>
    </xf>
    <xf numFmtId="49" fontId="30" fillId="4" borderId="0" xfId="3" applyNumberFormat="1" applyFont="1" applyFill="1" applyBorder="1" applyAlignment="1">
      <alignment horizontal="center" vertical="center"/>
    </xf>
    <xf numFmtId="49" fontId="30" fillId="4" borderId="11" xfId="3" applyNumberFormat="1" applyFont="1" applyFill="1" applyBorder="1" applyAlignment="1">
      <alignment horizontal="center" vertical="center"/>
    </xf>
    <xf numFmtId="0" fontId="38" fillId="3" borderId="53" xfId="0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38" fillId="3" borderId="50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49" fontId="30" fillId="4" borderId="21" xfId="3" applyNumberFormat="1" applyFont="1" applyFill="1" applyBorder="1" applyAlignment="1">
      <alignment horizontal="center" vertical="center" wrapText="1"/>
    </xf>
    <xf numFmtId="49" fontId="30" fillId="4" borderId="24" xfId="3" applyNumberFormat="1" applyFont="1" applyFill="1" applyBorder="1" applyAlignment="1">
      <alignment horizontal="center" vertical="center" wrapText="1"/>
    </xf>
    <xf numFmtId="49" fontId="30" fillId="4" borderId="22" xfId="3" applyNumberFormat="1" applyFont="1" applyFill="1" applyBorder="1" applyAlignment="1">
      <alignment horizontal="center" vertical="center" wrapText="1"/>
    </xf>
    <xf numFmtId="2" fontId="30" fillId="4" borderId="12" xfId="3" applyNumberFormat="1" applyFont="1" applyFill="1" applyBorder="1" applyAlignment="1">
      <alignment horizontal="center" vertical="center"/>
    </xf>
    <xf numFmtId="2" fontId="30" fillId="4" borderId="0" xfId="3" applyNumberFormat="1" applyFont="1" applyFill="1" applyBorder="1" applyAlignment="1">
      <alignment horizontal="center" vertical="center"/>
    </xf>
    <xf numFmtId="2" fontId="30" fillId="4" borderId="11" xfId="3" applyNumberFormat="1" applyFont="1" applyFill="1" applyBorder="1" applyAlignment="1">
      <alignment horizontal="center" vertical="center" wrapText="1"/>
    </xf>
    <xf numFmtId="2" fontId="84" fillId="4" borderId="10" xfId="3" applyNumberFormat="1" applyFont="1" applyFill="1" applyBorder="1" applyAlignment="1">
      <alignment horizontal="center" vertical="center" wrapText="1"/>
    </xf>
    <xf numFmtId="2" fontId="30" fillId="4" borderId="62" xfId="3" applyNumberFormat="1" applyFont="1" applyFill="1" applyBorder="1" applyAlignment="1">
      <alignment horizontal="center" vertical="center"/>
    </xf>
    <xf numFmtId="2" fontId="30" fillId="4" borderId="11" xfId="3" applyNumberFormat="1" applyFont="1" applyFill="1" applyBorder="1" applyAlignment="1">
      <alignment horizontal="center" vertical="center"/>
    </xf>
    <xf numFmtId="2" fontId="30" fillId="4" borderId="29" xfId="3" applyNumberFormat="1" applyFont="1" applyFill="1" applyBorder="1" applyAlignment="1">
      <alignment horizontal="center" vertical="center"/>
    </xf>
    <xf numFmtId="0" fontId="34" fillId="4" borderId="11" xfId="57" applyFont="1" applyFill="1" applyBorder="1" applyAlignment="1">
      <alignment horizontal="center"/>
    </xf>
    <xf numFmtId="0" fontId="34" fillId="4" borderId="62" xfId="57" applyFont="1" applyFill="1" applyBorder="1" applyAlignment="1">
      <alignment horizontal="center"/>
    </xf>
    <xf numFmtId="0" fontId="30" fillId="4" borderId="11" xfId="57" applyFont="1" applyFill="1" applyBorder="1" applyAlignment="1">
      <alignment horizontal="center"/>
    </xf>
    <xf numFmtId="0" fontId="30" fillId="4" borderId="0" xfId="57" applyFont="1" applyFill="1" applyBorder="1" applyAlignment="1">
      <alignment horizontal="center"/>
    </xf>
    <xf numFmtId="0" fontId="30" fillId="4" borderId="62" xfId="57" applyFont="1" applyFill="1" applyBorder="1" applyAlignment="1">
      <alignment horizontal="center"/>
    </xf>
    <xf numFmtId="0" fontId="34" fillId="4" borderId="0" xfId="57" applyFont="1" applyFill="1" applyBorder="1" applyAlignment="1">
      <alignment horizontal="center"/>
    </xf>
    <xf numFmtId="0" fontId="34" fillId="4" borderId="0" xfId="57" applyFont="1" applyFill="1" applyBorder="1" applyAlignment="1">
      <alignment horizontal="center" vertical="top"/>
    </xf>
    <xf numFmtId="0" fontId="34" fillId="4" borderId="11" xfId="3" applyFont="1" applyFill="1" applyBorder="1" applyAlignment="1">
      <alignment horizontal="center" vertical="center"/>
    </xf>
    <xf numFmtId="0" fontId="34" fillId="4" borderId="62" xfId="3" applyFont="1" applyFill="1" applyBorder="1" applyAlignment="1">
      <alignment horizontal="center" vertical="center"/>
    </xf>
    <xf numFmtId="0" fontId="10" fillId="4" borderId="0" xfId="3" applyFont="1" applyFill="1" applyBorder="1" applyAlignment="1">
      <alignment horizontal="center"/>
    </xf>
    <xf numFmtId="0" fontId="77" fillId="3" borderId="0" xfId="3" applyFont="1" applyFill="1" applyBorder="1" applyAlignment="1">
      <alignment horizontal="left" textRotation="180"/>
    </xf>
    <xf numFmtId="0" fontId="109" fillId="4" borderId="127" xfId="3" applyFont="1" applyFill="1" applyBorder="1" applyAlignment="1">
      <alignment horizontal="center" vertical="center" wrapText="1"/>
    </xf>
    <xf numFmtId="0" fontId="109" fillId="4" borderId="128" xfId="3" applyFont="1" applyFill="1" applyBorder="1" applyAlignment="1">
      <alignment horizontal="center" vertical="center" wrapText="1"/>
    </xf>
    <xf numFmtId="0" fontId="109" fillId="4" borderId="129" xfId="3" applyFont="1" applyFill="1" applyBorder="1" applyAlignment="1">
      <alignment horizontal="center" vertical="center" wrapText="1"/>
    </xf>
    <xf numFmtId="167" fontId="93" fillId="31" borderId="0" xfId="3" applyNumberFormat="1" applyFont="1" applyFill="1" applyBorder="1" applyAlignment="1">
      <alignment horizontal="center" vertical="center" wrapText="1"/>
    </xf>
    <xf numFmtId="3" fontId="113" fillId="26" borderId="0" xfId="3" applyNumberFormat="1" applyFont="1" applyFill="1" applyBorder="1" applyAlignment="1">
      <alignment horizontal="center" vertical="center" wrapText="1"/>
    </xf>
    <xf numFmtId="3" fontId="93" fillId="28" borderId="0" xfId="3" applyNumberFormat="1" applyFont="1" applyFill="1" applyBorder="1" applyAlignment="1">
      <alignment horizontal="center" vertical="center" wrapText="1"/>
    </xf>
    <xf numFmtId="0" fontId="112" fillId="3" borderId="130" xfId="3" applyFont="1" applyFill="1" applyBorder="1" applyAlignment="1">
      <alignment horizontal="center" wrapText="1"/>
    </xf>
    <xf numFmtId="0" fontId="112" fillId="3" borderId="131" xfId="3" applyFont="1" applyFill="1" applyBorder="1" applyAlignment="1">
      <alignment horizontal="center" wrapText="1"/>
    </xf>
    <xf numFmtId="0" fontId="112" fillId="3" borderId="132" xfId="3" applyFont="1" applyFill="1" applyBorder="1" applyAlignment="1">
      <alignment horizontal="center" wrapText="1"/>
    </xf>
    <xf numFmtId="3" fontId="93" fillId="31" borderId="136" xfId="3" applyNumberFormat="1" applyFont="1" applyFill="1" applyBorder="1" applyAlignment="1">
      <alignment horizontal="center" vertical="center" wrapText="1"/>
    </xf>
    <xf numFmtId="3" fontId="93" fillId="31" borderId="0" xfId="3" applyNumberFormat="1" applyFont="1" applyFill="1" applyBorder="1" applyAlignment="1">
      <alignment horizontal="center" vertical="center" wrapText="1"/>
    </xf>
    <xf numFmtId="3" fontId="93" fillId="31" borderId="137" xfId="3" applyNumberFormat="1" applyFont="1" applyFill="1" applyBorder="1" applyAlignment="1">
      <alignment horizontal="center" vertical="center" wrapText="1"/>
    </xf>
    <xf numFmtId="3" fontId="113" fillId="26" borderId="136" xfId="3" applyNumberFormat="1" applyFont="1" applyFill="1" applyBorder="1" applyAlignment="1">
      <alignment horizontal="center" vertical="center" wrapText="1"/>
    </xf>
    <xf numFmtId="3" fontId="113" fillId="26" borderId="137" xfId="3" applyNumberFormat="1" applyFont="1" applyFill="1" applyBorder="1" applyAlignment="1">
      <alignment horizontal="center" vertical="center" wrapText="1"/>
    </xf>
    <xf numFmtId="3" fontId="113" fillId="26" borderId="138" xfId="3" applyNumberFormat="1" applyFont="1" applyFill="1" applyBorder="1" applyAlignment="1">
      <alignment horizontal="center" vertical="center" wrapText="1"/>
    </xf>
    <xf numFmtId="3" fontId="113" fillId="26" borderId="139" xfId="3" applyNumberFormat="1" applyFont="1" applyFill="1" applyBorder="1" applyAlignment="1">
      <alignment horizontal="center" vertical="center" wrapText="1"/>
    </xf>
    <xf numFmtId="3" fontId="113" fillId="26" borderId="140" xfId="3" applyNumberFormat="1" applyFont="1" applyFill="1" applyBorder="1" applyAlignment="1">
      <alignment horizontal="center" vertical="center" wrapText="1"/>
    </xf>
    <xf numFmtId="3" fontId="93" fillId="28" borderId="136" xfId="3" applyNumberFormat="1" applyFont="1" applyFill="1" applyBorder="1" applyAlignment="1">
      <alignment horizontal="center" vertical="center" wrapText="1"/>
    </xf>
    <xf numFmtId="3" fontId="93" fillId="28" borderId="137" xfId="3" applyNumberFormat="1" applyFont="1" applyFill="1" applyBorder="1" applyAlignment="1">
      <alignment horizontal="center" vertical="center" wrapText="1"/>
    </xf>
    <xf numFmtId="0" fontId="110" fillId="5" borderId="119" xfId="3" applyFont="1" applyFill="1" applyBorder="1" applyAlignment="1">
      <alignment horizontal="center" vertical="center" wrapText="1"/>
    </xf>
    <xf numFmtId="0" fontId="110" fillId="5" borderId="120" xfId="3" applyFont="1" applyFill="1" applyBorder="1" applyAlignment="1">
      <alignment horizontal="center" vertical="center" wrapText="1"/>
    </xf>
    <xf numFmtId="0" fontId="110" fillId="5" borderId="121" xfId="3" applyFont="1" applyFill="1" applyBorder="1" applyAlignment="1">
      <alignment horizontal="center" vertical="center" wrapText="1"/>
    </xf>
    <xf numFmtId="3" fontId="93" fillId="28" borderId="122" xfId="3" applyNumberFormat="1" applyFont="1" applyFill="1" applyBorder="1" applyAlignment="1">
      <alignment horizontal="center" vertical="center" wrapText="1"/>
    </xf>
    <xf numFmtId="3" fontId="93" fillId="28" borderId="123" xfId="3" applyNumberFormat="1" applyFont="1" applyFill="1" applyBorder="1" applyAlignment="1">
      <alignment horizontal="center" vertical="center" wrapText="1"/>
    </xf>
    <xf numFmtId="3" fontId="93" fillId="28" borderId="124" xfId="3" applyNumberFormat="1" applyFont="1" applyFill="1" applyBorder="1" applyAlignment="1">
      <alignment horizontal="center" vertical="center" wrapText="1"/>
    </xf>
    <xf numFmtId="3" fontId="93" fillId="28" borderId="125" xfId="3" applyNumberFormat="1" applyFont="1" applyFill="1" applyBorder="1" applyAlignment="1">
      <alignment horizontal="center" vertical="center" wrapText="1"/>
    </xf>
    <xf numFmtId="3" fontId="93" fillId="28" borderId="126" xfId="3" applyNumberFormat="1" applyFont="1" applyFill="1" applyBorder="1" applyAlignment="1">
      <alignment horizontal="center" vertical="center" wrapText="1"/>
    </xf>
    <xf numFmtId="3" fontId="77" fillId="34" borderId="0" xfId="3" applyNumberFormat="1" applyFont="1" applyFill="1" applyBorder="1" applyAlignment="1">
      <alignment horizontal="center" vertical="center" wrapText="1"/>
    </xf>
    <xf numFmtId="3" fontId="43" fillId="35" borderId="136" xfId="3" applyNumberFormat="1" applyFont="1" applyFill="1" applyBorder="1" applyAlignment="1">
      <alignment horizontal="center" vertical="center" wrapText="1"/>
    </xf>
    <xf numFmtId="3" fontId="43" fillId="35" borderId="0" xfId="3" applyNumberFormat="1" applyFont="1" applyFill="1" applyBorder="1" applyAlignment="1">
      <alignment horizontal="center" vertical="center" wrapText="1"/>
    </xf>
    <xf numFmtId="3" fontId="43" fillId="35" borderId="137" xfId="3" applyNumberFormat="1" applyFont="1" applyFill="1" applyBorder="1" applyAlignment="1">
      <alignment horizontal="center" vertical="center" wrapText="1"/>
    </xf>
    <xf numFmtId="167" fontId="93" fillId="29" borderId="136" xfId="3" applyNumberFormat="1" applyFont="1" applyFill="1" applyBorder="1" applyAlignment="1">
      <alignment horizontal="center" vertical="center" wrapText="1"/>
    </xf>
    <xf numFmtId="167" fontId="93" fillId="29" borderId="0" xfId="3" applyNumberFormat="1" applyFont="1" applyFill="1" applyBorder="1" applyAlignment="1">
      <alignment horizontal="center" vertical="center" wrapText="1"/>
    </xf>
    <xf numFmtId="167" fontId="93" fillId="29" borderId="137" xfId="3" applyNumberFormat="1" applyFont="1" applyFill="1" applyBorder="1" applyAlignment="1">
      <alignment horizontal="center" vertical="center" wrapText="1"/>
    </xf>
    <xf numFmtId="167" fontId="84" fillId="32" borderId="133" xfId="3" applyNumberFormat="1" applyFont="1" applyFill="1" applyBorder="1" applyAlignment="1">
      <alignment horizontal="center" vertical="center" wrapText="1"/>
    </xf>
    <xf numFmtId="167" fontId="84" fillId="32" borderId="134" xfId="3" applyNumberFormat="1" applyFont="1" applyFill="1" applyBorder="1" applyAlignment="1">
      <alignment horizontal="center" vertical="center" wrapText="1"/>
    </xf>
    <xf numFmtId="167" fontId="84" fillId="32" borderId="135" xfId="3" applyNumberFormat="1" applyFont="1" applyFill="1" applyBorder="1" applyAlignment="1">
      <alignment horizontal="center" vertical="center" wrapText="1"/>
    </xf>
    <xf numFmtId="0" fontId="111" fillId="5" borderId="111" xfId="3" applyFont="1" applyFill="1" applyBorder="1" applyAlignment="1">
      <alignment horizontal="center" vertical="center" wrapText="1"/>
    </xf>
    <xf numFmtId="0" fontId="111" fillId="5" borderId="112" xfId="3" applyFont="1" applyFill="1" applyBorder="1" applyAlignment="1">
      <alignment horizontal="center" vertical="center" wrapText="1"/>
    </xf>
    <xf numFmtId="0" fontId="111" fillId="5" borderId="113" xfId="3" applyFont="1" applyFill="1" applyBorder="1" applyAlignment="1">
      <alignment horizontal="center" vertical="center" wrapText="1"/>
    </xf>
    <xf numFmtId="167" fontId="30" fillId="4" borderId="0" xfId="3" applyNumberFormat="1" applyFont="1" applyFill="1" applyBorder="1" applyAlignment="1">
      <alignment horizontal="center" wrapText="1"/>
    </xf>
    <xf numFmtId="3" fontId="43" fillId="35" borderId="114" xfId="3" applyNumberFormat="1" applyFont="1" applyFill="1" applyBorder="1" applyAlignment="1">
      <alignment horizontal="center" vertical="center" wrapText="1"/>
    </xf>
    <xf numFmtId="3" fontId="43" fillId="35" borderId="115" xfId="3" applyNumberFormat="1" applyFont="1" applyFill="1" applyBorder="1" applyAlignment="1">
      <alignment horizontal="center" vertical="center" wrapText="1"/>
    </xf>
    <xf numFmtId="3" fontId="43" fillId="35" borderId="116" xfId="3" applyNumberFormat="1" applyFont="1" applyFill="1" applyBorder="1" applyAlignment="1">
      <alignment horizontal="center" vertical="center" wrapText="1"/>
    </xf>
    <xf numFmtId="3" fontId="43" fillId="35" borderId="117" xfId="3" applyNumberFormat="1" applyFont="1" applyFill="1" applyBorder="1" applyAlignment="1">
      <alignment horizontal="center" vertical="center" wrapText="1"/>
    </xf>
    <xf numFmtId="3" fontId="43" fillId="35" borderId="118" xfId="3" applyNumberFormat="1" applyFont="1" applyFill="1" applyBorder="1" applyAlignment="1">
      <alignment horizontal="center" vertical="center" wrapText="1"/>
    </xf>
    <xf numFmtId="0" fontId="70" fillId="3" borderId="0" xfId="3" applyFont="1" applyFill="1" applyAlignment="1">
      <alignment horizontal="left" vertical="center" wrapText="1"/>
    </xf>
    <xf numFmtId="0" fontId="70" fillId="3" borderId="0" xfId="3" applyFont="1" applyFill="1" applyAlignment="1">
      <alignment horizontal="left" vertical="center"/>
    </xf>
    <xf numFmtId="3" fontId="84" fillId="32" borderId="0" xfId="3" applyNumberFormat="1" applyFont="1" applyFill="1" applyBorder="1" applyAlignment="1">
      <alignment horizontal="center" vertical="center" wrapText="1"/>
    </xf>
    <xf numFmtId="0" fontId="107" fillId="4" borderId="0" xfId="3" applyFont="1" applyFill="1" applyBorder="1" applyAlignment="1">
      <alignment horizontal="center"/>
    </xf>
    <xf numFmtId="0" fontId="69" fillId="3" borderId="0" xfId="3" applyFont="1" applyFill="1" applyAlignment="1">
      <alignment horizontal="right"/>
    </xf>
    <xf numFmtId="0" fontId="30" fillId="4" borderId="156" xfId="3" applyFont="1" applyFill="1" applyBorder="1" applyAlignment="1">
      <alignment horizontal="right" vertical="center" wrapText="1"/>
    </xf>
    <xf numFmtId="0" fontId="30" fillId="3" borderId="0" xfId="3" applyFont="1" applyFill="1" applyBorder="1" applyAlignment="1">
      <alignment horizontal="left"/>
    </xf>
    <xf numFmtId="0" fontId="10" fillId="3" borderId="0" xfId="3" applyFont="1" applyFill="1" applyAlignment="1">
      <alignment horizontal="center"/>
    </xf>
  </cellXfs>
  <cellStyles count="95">
    <cellStyle name="$l0 Row" xfId="90"/>
    <cellStyle name="$l1 Row" xfId="91"/>
    <cellStyle name="Celkem 2" xfId="69"/>
    <cellStyle name="Datum" xfId="70"/>
    <cellStyle name="F2" xfId="71"/>
    <cellStyle name="F3" xfId="72"/>
    <cellStyle name="F4" xfId="73"/>
    <cellStyle name="F5" xfId="74"/>
    <cellStyle name="F6" xfId="75"/>
    <cellStyle name="F7" xfId="76"/>
    <cellStyle name="F8" xfId="77"/>
    <cellStyle name="Finanční0" xfId="78"/>
    <cellStyle name="Fixed" xfId="16"/>
    <cellStyle name="HEADING1" xfId="79"/>
    <cellStyle name="HEADING2" xfId="80"/>
    <cellStyle name="Hypertextový odkaz 2" xfId="4"/>
    <cellStyle name="Měna0" xfId="81"/>
    <cellStyle name="normal" xfId="82"/>
    <cellStyle name="Normální" xfId="0" builtinId="0"/>
    <cellStyle name="Normální 10" xfId="58"/>
    <cellStyle name="Normální 11" xfId="68"/>
    <cellStyle name="Normální 12" xfId="88"/>
    <cellStyle name="Normální 13" xfId="94"/>
    <cellStyle name="Normální 2" xfId="3"/>
    <cellStyle name="Normální 2 2" xfId="13"/>
    <cellStyle name="Normální 2 2 2" xfId="15"/>
    <cellStyle name="Normální 2 3" xfId="19"/>
    <cellStyle name="Normální 3" xfId="6"/>
    <cellStyle name="Normální 4" xfId="7"/>
    <cellStyle name="Normální 4 2" xfId="59"/>
    <cellStyle name="Normální 5" xfId="14"/>
    <cellStyle name="Normální 5 2" xfId="17"/>
    <cellStyle name="Normální 5 2 2" xfId="62"/>
    <cellStyle name="Normální 5 3" xfId="53"/>
    <cellStyle name="Normální 5 4" xfId="61"/>
    <cellStyle name="Normální 6" xfId="18"/>
    <cellStyle name="Normální 6 2" xfId="64"/>
    <cellStyle name="Normální 7" xfId="54"/>
    <cellStyle name="Normální 7 2" xfId="57"/>
    <cellStyle name="Normální 7 3" xfId="65"/>
    <cellStyle name="Normální 8" xfId="55"/>
    <cellStyle name="Normální 8 2" xfId="66"/>
    <cellStyle name="Normální 9" xfId="56"/>
    <cellStyle name="Normální 9 2" xfId="67"/>
    <cellStyle name="normální_13710424" xfId="83"/>
    <cellStyle name="normální_22-T1 navazující na účetnictví_Příloha 5_22 (15-11-11) _změnaJN" xfId="92"/>
    <cellStyle name="normální_22-T2_Příloha 5_22 (14-10-11)JN" xfId="93"/>
    <cellStyle name="normální_Makroekon" xfId="84"/>
    <cellStyle name="Pevný" xfId="85"/>
    <cellStyle name="Procenta" xfId="1" builtinId="5"/>
    <cellStyle name="Procenta 2" xfId="5"/>
    <cellStyle name="Procenta 2 2" xfId="8"/>
    <cellStyle name="Procenta 2 3" xfId="60"/>
    <cellStyle name="Procenta 3" xfId="63"/>
    <cellStyle name="Procenta 3 2" xfId="89"/>
    <cellStyle name="SAPBEXaggData" xfId="9"/>
    <cellStyle name="SAPBEXaggDataEmph" xfId="20"/>
    <cellStyle name="SAPBEXaggItem" xfId="10"/>
    <cellStyle name="SAPBEXaggItemX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ormats" xfId="34"/>
    <cellStyle name="SAPBEXheaderItem" xfId="35"/>
    <cellStyle name="SAPBEXheaderText" xfId="36"/>
    <cellStyle name="SAPBEXHLevel0" xfId="37"/>
    <cellStyle name="SAPBEXHLevel0X" xfId="38"/>
    <cellStyle name="SAPBEXHLevel1" xfId="39"/>
    <cellStyle name="SAPBEXHLevel1X" xfId="40"/>
    <cellStyle name="SAPBEXHLevel2" xfId="41"/>
    <cellStyle name="SAPBEXHLevel2X" xfId="42"/>
    <cellStyle name="SAPBEXHLevel3" xfId="43"/>
    <cellStyle name="SAPBEXHLevel3X" xfId="44"/>
    <cellStyle name="SAPBEXchaText" xfId="11"/>
    <cellStyle name="SAPBEXresData" xfId="45"/>
    <cellStyle name="SAPBEXresDataEmph" xfId="46"/>
    <cellStyle name="SAPBEXresItem" xfId="47"/>
    <cellStyle name="SAPBEXresItemX" xfId="48"/>
    <cellStyle name="SAPBEXstdData" xfId="12"/>
    <cellStyle name="SAPBEXstdDataEmph" xfId="49"/>
    <cellStyle name="SAPBEXstdItem" xfId="2"/>
    <cellStyle name="SAPBEXstdItemX" xfId="50"/>
    <cellStyle name="SAPBEXtitle" xfId="51"/>
    <cellStyle name="SAPBEXundefined" xfId="52"/>
    <cellStyle name="Záhlaví 1" xfId="86"/>
    <cellStyle name="Záhlaví 2" xfId="87"/>
  </cellStyles>
  <dxfs count="15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C85868"/>
      <color rgb="FFCA5E6D"/>
      <color rgb="FFFFCC66"/>
      <color rgb="FF979797"/>
      <color rgb="FF8C8C8C"/>
      <color rgb="FFD5D5D5"/>
      <color rgb="FFD3D3D3"/>
      <color rgb="FFECECEC"/>
      <color rgb="FFFFFFFF"/>
      <color rgb="FFAAC2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2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8673657391697"/>
          <c:y val="4.7197683968767772E-2"/>
          <c:w val="0.8414457487401712"/>
          <c:h val="0.675722180310018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7'!$O$5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1">
                <a:lumMod val="75000"/>
                <a:lumOff val="25000"/>
                <a:alpha val="90000"/>
              </a:schemeClr>
            </a:solidFill>
          </c:spPr>
          <c:invertIfNegative val="0"/>
          <c:cat>
            <c:numRef>
              <c:f>' 7'!$N$6:$N$371</c:f>
              <c:numCache>
                <c:formatCode>d/m;@</c:formatCode>
                <c:ptCount val="366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</c:numCache>
            </c:numRef>
          </c:cat>
          <c:val>
            <c:numRef>
              <c:f>' 7'!$O$6:$O$371</c:f>
              <c:numCache>
                <c:formatCode>0.0</c:formatCode>
                <c:ptCount val="366"/>
                <c:pt idx="0">
                  <c:v>98760.284840173001</c:v>
                </c:pt>
                <c:pt idx="1">
                  <c:v>103147.9196117734</c:v>
                </c:pt>
                <c:pt idx="2">
                  <c:v>102100.07806730668</c:v>
                </c:pt>
                <c:pt idx="3">
                  <c:v>98331.400991665781</c:v>
                </c:pt>
                <c:pt idx="4">
                  <c:v>95409.837535605024</c:v>
                </c:pt>
                <c:pt idx="5">
                  <c:v>94791.114041565568</c:v>
                </c:pt>
                <c:pt idx="6">
                  <c:v>94554.363329465137</c:v>
                </c:pt>
                <c:pt idx="7">
                  <c:v>92699.972570946309</c:v>
                </c:pt>
                <c:pt idx="8">
                  <c:v>97050.41565565989</c:v>
                </c:pt>
                <c:pt idx="9">
                  <c:v>101637.98079966241</c:v>
                </c:pt>
                <c:pt idx="10">
                  <c:v>103351.2089882899</c:v>
                </c:pt>
                <c:pt idx="11">
                  <c:v>102877.38158033548</c:v>
                </c:pt>
                <c:pt idx="12">
                  <c:v>106644.69564300033</c:v>
                </c:pt>
                <c:pt idx="13">
                  <c:v>110037.44698807891</c:v>
                </c:pt>
                <c:pt idx="14">
                  <c:v>127109.46829834372</c:v>
                </c:pt>
                <c:pt idx="15">
                  <c:v>119715.24633400148</c:v>
                </c:pt>
                <c:pt idx="16">
                  <c:v>113785.48897563035</c:v>
                </c:pt>
                <c:pt idx="17">
                  <c:v>118725.15982698598</c:v>
                </c:pt>
                <c:pt idx="18">
                  <c:v>107986.2865281148</c:v>
                </c:pt>
                <c:pt idx="19">
                  <c:v>114990.48739318494</c:v>
                </c:pt>
                <c:pt idx="20">
                  <c:v>101379.86918451314</c:v>
                </c:pt>
                <c:pt idx="21">
                  <c:v>104751.77550374513</c:v>
                </c:pt>
                <c:pt idx="22">
                  <c:v>102147.47019727821</c:v>
                </c:pt>
                <c:pt idx="23">
                  <c:v>104205.05960544362</c:v>
                </c:pt>
                <c:pt idx="24">
                  <c:v>119799.41344023631</c:v>
                </c:pt>
                <c:pt idx="25">
                  <c:v>114284.59964131239</c:v>
                </c:pt>
                <c:pt idx="26">
                  <c:v>99753.319970461031</c:v>
                </c:pt>
                <c:pt idx="27">
                  <c:v>98654.914020466298</c:v>
                </c:pt>
                <c:pt idx="28">
                  <c:v>102794.63023525689</c:v>
                </c:pt>
                <c:pt idx="29">
                  <c:v>100920.38822660618</c:v>
                </c:pt>
                <c:pt idx="30">
                  <c:v>99915.229454583809</c:v>
                </c:pt>
                <c:pt idx="31">
                  <c:v>122735.83922354679</c:v>
                </c:pt>
                <c:pt idx="32">
                  <c:v>126136.0681506488</c:v>
                </c:pt>
                <c:pt idx="33">
                  <c:v>113636.46165207299</c:v>
                </c:pt>
                <c:pt idx="34">
                  <c:v>110863.96244329572</c:v>
                </c:pt>
                <c:pt idx="35">
                  <c:v>128214.46144108029</c:v>
                </c:pt>
                <c:pt idx="36">
                  <c:v>125429.32060343918</c:v>
                </c:pt>
                <c:pt idx="37">
                  <c:v>125767.44065829729</c:v>
                </c:pt>
                <c:pt idx="38">
                  <c:v>113530.18145373985</c:v>
                </c:pt>
                <c:pt idx="39">
                  <c:v>113573.8463972993</c:v>
                </c:pt>
                <c:pt idx="40">
                  <c:v>121791.16678974575</c:v>
                </c:pt>
                <c:pt idx="41">
                  <c:v>119454.45194640785</c:v>
                </c:pt>
                <c:pt idx="42">
                  <c:v>124331.41470619265</c:v>
                </c:pt>
                <c:pt idx="43">
                  <c:v>123801.24380208882</c:v>
                </c:pt>
                <c:pt idx="44">
                  <c:v>127469.28156978585</c:v>
                </c:pt>
                <c:pt idx="45">
                  <c:v>125675.86559763688</c:v>
                </c:pt>
                <c:pt idx="46">
                  <c:v>124722.81358793122</c:v>
                </c:pt>
                <c:pt idx="47">
                  <c:v>110226.60512712311</c:v>
                </c:pt>
                <c:pt idx="48">
                  <c:v>111486.6831944298</c:v>
                </c:pt>
                <c:pt idx="49">
                  <c:v>125698.44498364808</c:v>
                </c:pt>
                <c:pt idx="50">
                  <c:v>116577.99134929846</c:v>
                </c:pt>
                <c:pt idx="51">
                  <c:v>115644.36965924676</c:v>
                </c:pt>
                <c:pt idx="52">
                  <c:v>112197.33410697331</c:v>
                </c:pt>
                <c:pt idx="53">
                  <c:v>109496.27070366073</c:v>
                </c:pt>
                <c:pt idx="54">
                  <c:v>120143.92235467877</c:v>
                </c:pt>
                <c:pt idx="55">
                  <c:v>124627.88796286529</c:v>
                </c:pt>
                <c:pt idx="56">
                  <c:v>125152.750290115</c:v>
                </c:pt>
                <c:pt idx="57">
                  <c:v>126055.58497731829</c:v>
                </c:pt>
                <c:pt idx="58">
                  <c:v>126252.74818018779</c:v>
                </c:pt>
                <c:pt idx="59">
                  <c:v>118859.92404262054</c:v>
                </c:pt>
                <c:pt idx="60">
                  <c:v>110275.46049161303</c:v>
                </c:pt>
                <c:pt idx="61">
                  <c:v>116628.6760206773</c:v>
                </c:pt>
                <c:pt idx="62">
                  <c:v>112749.94197700178</c:v>
                </c:pt>
                <c:pt idx="63">
                  <c:v>115019.89239371243</c:v>
                </c:pt>
                <c:pt idx="64">
                  <c:v>107151.31026479587</c:v>
                </c:pt>
                <c:pt idx="65">
                  <c:v>101232.79987340436</c:v>
                </c:pt>
                <c:pt idx="66">
                  <c:v>97078.807891127755</c:v>
                </c:pt>
                <c:pt idx="67">
                  <c:v>99814.451946407848</c:v>
                </c:pt>
                <c:pt idx="68">
                  <c:v>99260.003164890804</c:v>
                </c:pt>
                <c:pt idx="69">
                  <c:v>99491.014874986824</c:v>
                </c:pt>
                <c:pt idx="70">
                  <c:v>97175.00791222704</c:v>
                </c:pt>
                <c:pt idx="71">
                  <c:v>96118.732988711898</c:v>
                </c:pt>
                <c:pt idx="72">
                  <c:v>108489.09484122798</c:v>
                </c:pt>
                <c:pt idx="73">
                  <c:v>104944.36649435594</c:v>
                </c:pt>
                <c:pt idx="74">
                  <c:v>98958.18124274713</c:v>
                </c:pt>
                <c:pt idx="75">
                  <c:v>100902.96022787214</c:v>
                </c:pt>
                <c:pt idx="76">
                  <c:v>101091.93374828569</c:v>
                </c:pt>
                <c:pt idx="77">
                  <c:v>105868.89545310687</c:v>
                </c:pt>
                <c:pt idx="78">
                  <c:v>101775.65354995252</c:v>
                </c:pt>
                <c:pt idx="79">
                  <c:v>107123.13429686677</c:v>
                </c:pt>
                <c:pt idx="80">
                  <c:v>106179.34170271127</c:v>
                </c:pt>
                <c:pt idx="81">
                  <c:v>105797.23810528537</c:v>
                </c:pt>
                <c:pt idx="82">
                  <c:v>99958.83848507228</c:v>
                </c:pt>
                <c:pt idx="83">
                  <c:v>102464.06477476528</c:v>
                </c:pt>
                <c:pt idx="84">
                  <c:v>104094.59542145795</c:v>
                </c:pt>
                <c:pt idx="85">
                  <c:v>106815.80440974787</c:v>
                </c:pt>
                <c:pt idx="86">
                  <c:v>103057.57252874777</c:v>
                </c:pt>
                <c:pt idx="87">
                  <c:v>100414.00991665787</c:v>
                </c:pt>
                <c:pt idx="88">
                  <c:v>100208.47768751977</c:v>
                </c:pt>
                <c:pt idx="89">
                  <c:v>100129.41027534551</c:v>
                </c:pt>
                <c:pt idx="90">
                  <c:v>105592.30298554701</c:v>
                </c:pt>
                <c:pt idx="91">
                  <c:v>110424.21879945142</c:v>
                </c:pt>
                <c:pt idx="92">
                  <c:v>111749.30794387595</c:v>
                </c:pt>
                <c:pt idx="93">
                  <c:v>106518.6834054225</c:v>
                </c:pt>
                <c:pt idx="94">
                  <c:v>106087.7497626332</c:v>
                </c:pt>
                <c:pt idx="95">
                  <c:v>111941.17628441819</c:v>
                </c:pt>
                <c:pt idx="96">
                  <c:v>112963.73140626648</c:v>
                </c:pt>
                <c:pt idx="97">
                  <c:v>110152.94440341809</c:v>
                </c:pt>
                <c:pt idx="98">
                  <c:v>110778.2033969828</c:v>
                </c:pt>
                <c:pt idx="99">
                  <c:v>111673.21658402786</c:v>
                </c:pt>
                <c:pt idx="100">
                  <c:v>109937.44382318811</c:v>
                </c:pt>
                <c:pt idx="101">
                  <c:v>112235.25793860112</c:v>
                </c:pt>
                <c:pt idx="102">
                  <c:v>110905.81284945669</c:v>
                </c:pt>
                <c:pt idx="103">
                  <c:v>112066.94166051272</c:v>
                </c:pt>
                <c:pt idx="104">
                  <c:v>111997.43643844288</c:v>
                </c:pt>
                <c:pt idx="105">
                  <c:v>111730.40616098743</c:v>
                </c:pt>
                <c:pt idx="106">
                  <c:v>113404.97309842811</c:v>
                </c:pt>
                <c:pt idx="107">
                  <c:v>114004.59436649436</c:v>
                </c:pt>
                <c:pt idx="108">
                  <c:v>114599.57062981329</c:v>
                </c:pt>
                <c:pt idx="109">
                  <c:v>113949.14231459014</c:v>
                </c:pt>
                <c:pt idx="110">
                  <c:v>114620.19305833947</c:v>
                </c:pt>
                <c:pt idx="111">
                  <c:v>115356.0924148117</c:v>
                </c:pt>
                <c:pt idx="112">
                  <c:v>118016.26437387911</c:v>
                </c:pt>
                <c:pt idx="113">
                  <c:v>112296.36670534866</c:v>
                </c:pt>
                <c:pt idx="114">
                  <c:v>114278.28568414392</c:v>
                </c:pt>
                <c:pt idx="115">
                  <c:v>115223.47083025637</c:v>
                </c:pt>
                <c:pt idx="116">
                  <c:v>113906.87203291488</c:v>
                </c:pt>
                <c:pt idx="117">
                  <c:v>111597.81517037663</c:v>
                </c:pt>
                <c:pt idx="118">
                  <c:v>110087.46808735099</c:v>
                </c:pt>
                <c:pt idx="119">
                  <c:v>109906.96592467562</c:v>
                </c:pt>
                <c:pt idx="120">
                  <c:v>104718.98301508599</c:v>
                </c:pt>
                <c:pt idx="121">
                  <c:v>120320.13187045047</c:v>
                </c:pt>
                <c:pt idx="122">
                  <c:v>124483.04146006962</c:v>
                </c:pt>
                <c:pt idx="123">
                  <c:v>123268.85641945353</c:v>
                </c:pt>
                <c:pt idx="124">
                  <c:v>126145.3360059078</c:v>
                </c:pt>
                <c:pt idx="125">
                  <c:v>125586.1789218272</c:v>
                </c:pt>
                <c:pt idx="126">
                  <c:v>122370.77012343076</c:v>
                </c:pt>
                <c:pt idx="127">
                  <c:v>112108.97457537716</c:v>
                </c:pt>
                <c:pt idx="128">
                  <c:v>109509.07796181033</c:v>
                </c:pt>
                <c:pt idx="129">
                  <c:v>112769.90188838486</c:v>
                </c:pt>
                <c:pt idx="130">
                  <c:v>114205.95632450681</c:v>
                </c:pt>
                <c:pt idx="131">
                  <c:v>116404.26205295918</c:v>
                </c:pt>
                <c:pt idx="132">
                  <c:v>116396.70429370187</c:v>
                </c:pt>
                <c:pt idx="133">
                  <c:v>116126.15043780991</c:v>
                </c:pt>
                <c:pt idx="134">
                  <c:v>116015.67781411542</c:v>
                </c:pt>
                <c:pt idx="135">
                  <c:v>112778.83848507227</c:v>
                </c:pt>
                <c:pt idx="136">
                  <c:v>108021.78605338116</c:v>
                </c:pt>
                <c:pt idx="137">
                  <c:v>102447.79301614093</c:v>
                </c:pt>
                <c:pt idx="138">
                  <c:v>120678.27618947146</c:v>
                </c:pt>
                <c:pt idx="139">
                  <c:v>122438.99989450365</c:v>
                </c:pt>
                <c:pt idx="140">
                  <c:v>114304.11752294547</c:v>
                </c:pt>
                <c:pt idx="141">
                  <c:v>104304.1523367444</c:v>
                </c:pt>
                <c:pt idx="142">
                  <c:v>104011.41259626544</c:v>
                </c:pt>
                <c:pt idx="143">
                  <c:v>103963.05517459649</c:v>
                </c:pt>
                <c:pt idx="144">
                  <c:v>104703.25456271759</c:v>
                </c:pt>
                <c:pt idx="145">
                  <c:v>117888.89334317968</c:v>
                </c:pt>
                <c:pt idx="146">
                  <c:v>119026.59035763267</c:v>
                </c:pt>
                <c:pt idx="147">
                  <c:v>121090.06857263425</c:v>
                </c:pt>
                <c:pt idx="148">
                  <c:v>121479.41660512713</c:v>
                </c:pt>
                <c:pt idx="149">
                  <c:v>123124.78636987024</c:v>
                </c:pt>
                <c:pt idx="150">
                  <c:v>122177.96075535394</c:v>
                </c:pt>
                <c:pt idx="151">
                  <c:v>115653.30625593418</c:v>
                </c:pt>
                <c:pt idx="152">
                  <c:v>115539.94092203819</c:v>
                </c:pt>
                <c:pt idx="153">
                  <c:v>114546.11245912017</c:v>
                </c:pt>
                <c:pt idx="154">
                  <c:v>109175.04800084398</c:v>
                </c:pt>
                <c:pt idx="155">
                  <c:v>112405.40141365123</c:v>
                </c:pt>
                <c:pt idx="156">
                  <c:v>111065.394028906</c:v>
                </c:pt>
                <c:pt idx="157">
                  <c:v>112576.61145690473</c:v>
                </c:pt>
                <c:pt idx="158">
                  <c:v>117464.74206139889</c:v>
                </c:pt>
                <c:pt idx="159">
                  <c:v>114955.92362063509</c:v>
                </c:pt>
                <c:pt idx="160">
                  <c:v>114845.29275240004</c:v>
                </c:pt>
                <c:pt idx="161">
                  <c:v>110947.30456799243</c:v>
                </c:pt>
                <c:pt idx="162">
                  <c:v>109280.10022154237</c:v>
                </c:pt>
                <c:pt idx="163">
                  <c:v>107173.0593944509</c:v>
                </c:pt>
                <c:pt idx="164">
                  <c:v>102832.0244751556</c:v>
                </c:pt>
                <c:pt idx="165">
                  <c:v>108893.44445616627</c:v>
                </c:pt>
                <c:pt idx="166">
                  <c:v>111562.86739107502</c:v>
                </c:pt>
                <c:pt idx="167">
                  <c:v>109248.9861799768</c:v>
                </c:pt>
                <c:pt idx="168">
                  <c:v>105930.27534550057</c:v>
                </c:pt>
                <c:pt idx="169">
                  <c:v>104992.28927102016</c:v>
                </c:pt>
                <c:pt idx="170">
                  <c:v>103646.36987023948</c:v>
                </c:pt>
                <c:pt idx="171">
                  <c:v>100056.31395716847</c:v>
                </c:pt>
                <c:pt idx="172">
                  <c:v>97952.896930055911</c:v>
                </c:pt>
                <c:pt idx="173">
                  <c:v>97905.255828673908</c:v>
                </c:pt>
                <c:pt idx="174">
                  <c:v>97473.315750606605</c:v>
                </c:pt>
                <c:pt idx="175">
                  <c:v>98253.268277244439</c:v>
                </c:pt>
                <c:pt idx="176">
                  <c:v>96413.283046734883</c:v>
                </c:pt>
                <c:pt idx="177">
                  <c:v>96677.109399725727</c:v>
                </c:pt>
                <c:pt idx="178">
                  <c:v>97823.815803354781</c:v>
                </c:pt>
                <c:pt idx="179">
                  <c:v>98254.349614938285</c:v>
                </c:pt>
                <c:pt idx="180">
                  <c:v>97105.433062559357</c:v>
                </c:pt>
                <c:pt idx="181">
                  <c:v>95520.515877202241</c:v>
                </c:pt>
                <c:pt idx="182">
                  <c:v>96649.297394239897</c:v>
                </c:pt>
                <c:pt idx="183">
                  <c:v>105760.91254351726</c:v>
                </c:pt>
                <c:pt idx="184">
                  <c:v>101357.33094208251</c:v>
                </c:pt>
                <c:pt idx="185">
                  <c:v>103535.06593522524</c:v>
                </c:pt>
                <c:pt idx="186">
                  <c:v>105808.48823715582</c:v>
                </c:pt>
                <c:pt idx="187">
                  <c:v>110317.9470408271</c:v>
                </c:pt>
                <c:pt idx="188">
                  <c:v>110724.34117522946</c:v>
                </c:pt>
                <c:pt idx="189">
                  <c:v>91061.317649541088</c:v>
                </c:pt>
                <c:pt idx="190">
                  <c:v>89389.566409958876</c:v>
                </c:pt>
                <c:pt idx="191">
                  <c:v>87431.706931110893</c:v>
                </c:pt>
                <c:pt idx="192">
                  <c:v>86745.593417027121</c:v>
                </c:pt>
                <c:pt idx="193">
                  <c:v>87476.439497837317</c:v>
                </c:pt>
                <c:pt idx="194">
                  <c:v>108326.06604072159</c:v>
                </c:pt>
                <c:pt idx="195">
                  <c:v>107788.06203185991</c:v>
                </c:pt>
                <c:pt idx="196">
                  <c:v>88196.675809684559</c:v>
                </c:pt>
                <c:pt idx="197">
                  <c:v>52336.146217955487</c:v>
                </c:pt>
                <c:pt idx="198">
                  <c:v>67431.421035974257</c:v>
                </c:pt>
                <c:pt idx="199">
                  <c:v>73481.845131342983</c:v>
                </c:pt>
                <c:pt idx="200">
                  <c:v>75197.703344234615</c:v>
                </c:pt>
                <c:pt idx="201">
                  <c:v>74898.190737419573</c:v>
                </c:pt>
                <c:pt idx="202">
                  <c:v>73679.218271969614</c:v>
                </c:pt>
                <c:pt idx="203">
                  <c:v>71648.61905264268</c:v>
                </c:pt>
                <c:pt idx="204">
                  <c:v>62148.076801350355</c:v>
                </c:pt>
                <c:pt idx="205">
                  <c:v>72652.326194746289</c:v>
                </c:pt>
                <c:pt idx="206">
                  <c:v>67163.376938495625</c:v>
                </c:pt>
                <c:pt idx="207">
                  <c:v>67920.203607975534</c:v>
                </c:pt>
                <c:pt idx="208">
                  <c:v>73848.942926469041</c:v>
                </c:pt>
                <c:pt idx="209">
                  <c:v>73795.066990188832</c:v>
                </c:pt>
                <c:pt idx="210">
                  <c:v>94827.947040827101</c:v>
                </c:pt>
                <c:pt idx="211">
                  <c:v>113468.12849456695</c:v>
                </c:pt>
                <c:pt idx="212">
                  <c:v>112941.9316383585</c:v>
                </c:pt>
                <c:pt idx="213">
                  <c:v>109261.23430741639</c:v>
                </c:pt>
                <c:pt idx="214">
                  <c:v>117166.72750290115</c:v>
                </c:pt>
                <c:pt idx="215">
                  <c:v>113300.7015507965</c:v>
                </c:pt>
                <c:pt idx="216">
                  <c:v>113233.78204451947</c:v>
                </c:pt>
                <c:pt idx="217">
                  <c:v>116904.65133452897</c:v>
                </c:pt>
                <c:pt idx="218">
                  <c:v>121485.05960544362</c:v>
                </c:pt>
                <c:pt idx="219">
                  <c:v>122257.71811372509</c:v>
                </c:pt>
                <c:pt idx="220">
                  <c:v>124097.91433695536</c:v>
                </c:pt>
                <c:pt idx="221">
                  <c:v>123309.720434645</c:v>
                </c:pt>
                <c:pt idx="222">
                  <c:v>122531.39677181139</c:v>
                </c:pt>
                <c:pt idx="223">
                  <c:v>122900.51904209306</c:v>
                </c:pt>
                <c:pt idx="224">
                  <c:v>126521.01592995042</c:v>
                </c:pt>
                <c:pt idx="225">
                  <c:v>130106.78236100856</c:v>
                </c:pt>
                <c:pt idx="226">
                  <c:v>130221.60037978691</c:v>
                </c:pt>
                <c:pt idx="227">
                  <c:v>129925.46576643107</c:v>
                </c:pt>
                <c:pt idx="228">
                  <c:v>125719.55902521363</c:v>
                </c:pt>
                <c:pt idx="229">
                  <c:v>121104.55638780462</c:v>
                </c:pt>
                <c:pt idx="230">
                  <c:v>109260.76273868552</c:v>
                </c:pt>
                <c:pt idx="231">
                  <c:v>111844.36121953792</c:v>
                </c:pt>
                <c:pt idx="232">
                  <c:v>117201.32503428632</c:v>
                </c:pt>
                <c:pt idx="233">
                  <c:v>122532.62369448254</c:v>
                </c:pt>
                <c:pt idx="234">
                  <c:v>122332.25973203925</c:v>
                </c:pt>
                <c:pt idx="235">
                  <c:v>128738.52621584556</c:v>
                </c:pt>
                <c:pt idx="236">
                  <c:v>123399.11910539086</c:v>
                </c:pt>
                <c:pt idx="237">
                  <c:v>127024.24517354151</c:v>
                </c:pt>
                <c:pt idx="238">
                  <c:v>130613.78309948307</c:v>
                </c:pt>
                <c:pt idx="239">
                  <c:v>129118.21394661884</c:v>
                </c:pt>
                <c:pt idx="240">
                  <c:v>124117.15687308788</c:v>
                </c:pt>
                <c:pt idx="241">
                  <c:v>121422.94651334529</c:v>
                </c:pt>
                <c:pt idx="242">
                  <c:v>125579.0737419559</c:v>
                </c:pt>
                <c:pt idx="243">
                  <c:v>122626.37936491192</c:v>
                </c:pt>
                <c:pt idx="244">
                  <c:v>119952.81147800401</c:v>
                </c:pt>
                <c:pt idx="245">
                  <c:v>128962.40637198016</c:v>
                </c:pt>
                <c:pt idx="246">
                  <c:v>128545.92889545312</c:v>
                </c:pt>
                <c:pt idx="247">
                  <c:v>128820.75007912227</c:v>
                </c:pt>
                <c:pt idx="248">
                  <c:v>127880.18883848508</c:v>
                </c:pt>
                <c:pt idx="249">
                  <c:v>128757.89534761051</c:v>
                </c:pt>
                <c:pt idx="250">
                  <c:v>112820.09600168794</c:v>
                </c:pt>
                <c:pt idx="251">
                  <c:v>107908.8996729613</c:v>
                </c:pt>
                <c:pt idx="252">
                  <c:v>111172.02553011922</c:v>
                </c:pt>
                <c:pt idx="253">
                  <c:v>116114.69564300033</c:v>
                </c:pt>
                <c:pt idx="254">
                  <c:v>97178.90389281571</c:v>
                </c:pt>
                <c:pt idx="255">
                  <c:v>95797.91539191897</c:v>
                </c:pt>
                <c:pt idx="256">
                  <c:v>101829.42082498154</c:v>
                </c:pt>
                <c:pt idx="257">
                  <c:v>98563.094208249808</c:v>
                </c:pt>
                <c:pt idx="258">
                  <c:v>106180.95157717058</c:v>
                </c:pt>
                <c:pt idx="259">
                  <c:v>118559.56430003165</c:v>
                </c:pt>
                <c:pt idx="260">
                  <c:v>120028.92288216058</c:v>
                </c:pt>
                <c:pt idx="261">
                  <c:v>122419.03681822978</c:v>
                </c:pt>
                <c:pt idx="262">
                  <c:v>120550.85874037346</c:v>
                </c:pt>
                <c:pt idx="263">
                  <c:v>121340.74058444983</c:v>
                </c:pt>
                <c:pt idx="264">
                  <c:v>122280.52220698386</c:v>
                </c:pt>
                <c:pt idx="265">
                  <c:v>124125.8677075641</c:v>
                </c:pt>
                <c:pt idx="266">
                  <c:v>126929.37757147379</c:v>
                </c:pt>
                <c:pt idx="267">
                  <c:v>120497.70228927102</c:v>
                </c:pt>
                <c:pt idx="268">
                  <c:v>111173.16489081127</c:v>
                </c:pt>
                <c:pt idx="269">
                  <c:v>109857.91855680979</c:v>
                </c:pt>
                <c:pt idx="270">
                  <c:v>112467.4406582973</c:v>
                </c:pt>
                <c:pt idx="271">
                  <c:v>118867.7771916869</c:v>
                </c:pt>
                <c:pt idx="272">
                  <c:v>115156.10190948412</c:v>
                </c:pt>
                <c:pt idx="273">
                  <c:v>97078.743538347931</c:v>
                </c:pt>
                <c:pt idx="274">
                  <c:v>108133.01930583395</c:v>
                </c:pt>
                <c:pt idx="275">
                  <c:v>109541.97700179345</c:v>
                </c:pt>
                <c:pt idx="276">
                  <c:v>108588.11583500369</c:v>
                </c:pt>
                <c:pt idx="277">
                  <c:v>108174.1882055069</c:v>
                </c:pt>
                <c:pt idx="278">
                  <c:v>100325.70524316911</c:v>
                </c:pt>
                <c:pt idx="279">
                  <c:v>111133.06994408692</c:v>
                </c:pt>
                <c:pt idx="280">
                  <c:v>116464.55216795021</c:v>
                </c:pt>
                <c:pt idx="281">
                  <c:v>94328.370081232206</c:v>
                </c:pt>
                <c:pt idx="282">
                  <c:v>91433.90758518831</c:v>
                </c:pt>
                <c:pt idx="283">
                  <c:v>92511.515982698606</c:v>
                </c:pt>
                <c:pt idx="284">
                  <c:v>96163.247177972356</c:v>
                </c:pt>
                <c:pt idx="285">
                  <c:v>92383.975102858967</c:v>
                </c:pt>
                <c:pt idx="286">
                  <c:v>97663.183880156139</c:v>
                </c:pt>
                <c:pt idx="287">
                  <c:v>109762.88638041988</c:v>
                </c:pt>
                <c:pt idx="288">
                  <c:v>110527.16742272391</c:v>
                </c:pt>
                <c:pt idx="289">
                  <c:v>110030.79227766642</c:v>
                </c:pt>
                <c:pt idx="290">
                  <c:v>114273.1459014664</c:v>
                </c:pt>
                <c:pt idx="291">
                  <c:v>110359.33959278405</c:v>
                </c:pt>
                <c:pt idx="292">
                  <c:v>105477.31511762844</c:v>
                </c:pt>
                <c:pt idx="293">
                  <c:v>106526.55237894293</c:v>
                </c:pt>
                <c:pt idx="294">
                  <c:v>109749.67085135562</c:v>
                </c:pt>
                <c:pt idx="295">
                  <c:v>113175.69152864227</c:v>
                </c:pt>
                <c:pt idx="296">
                  <c:v>112445.724232514</c:v>
                </c:pt>
                <c:pt idx="297">
                  <c:v>118912.05823399092</c:v>
                </c:pt>
                <c:pt idx="298">
                  <c:v>123420.62875830784</c:v>
                </c:pt>
                <c:pt idx="299">
                  <c:v>114070.2827302458</c:v>
                </c:pt>
                <c:pt idx="300">
                  <c:v>109142.76505960544</c:v>
                </c:pt>
                <c:pt idx="301">
                  <c:v>107053.36322396879</c:v>
                </c:pt>
                <c:pt idx="302">
                  <c:v>115596.30446249605</c:v>
                </c:pt>
                <c:pt idx="303">
                  <c:v>116704.13229243591</c:v>
                </c:pt>
                <c:pt idx="304">
                  <c:v>115067.17269754194</c:v>
                </c:pt>
                <c:pt idx="305">
                  <c:v>114467.25076484862</c:v>
                </c:pt>
                <c:pt idx="306">
                  <c:v>115287.39529486233</c:v>
                </c:pt>
                <c:pt idx="307">
                  <c:v>117327.1632028695</c:v>
                </c:pt>
                <c:pt idx="308">
                  <c:v>119308.94503639624</c:v>
                </c:pt>
                <c:pt idx="309">
                  <c:v>115884.12174279988</c:v>
                </c:pt>
                <c:pt idx="310">
                  <c:v>113316.80557020783</c:v>
                </c:pt>
                <c:pt idx="311">
                  <c:v>116740.89144424518</c:v>
                </c:pt>
                <c:pt idx="312">
                  <c:v>110708.63593206035</c:v>
                </c:pt>
                <c:pt idx="313">
                  <c:v>112107.43221858847</c:v>
                </c:pt>
                <c:pt idx="314">
                  <c:v>113090.08334212469</c:v>
                </c:pt>
                <c:pt idx="315">
                  <c:v>112763.13535183037</c:v>
                </c:pt>
                <c:pt idx="316">
                  <c:v>112372.97077750816</c:v>
                </c:pt>
                <c:pt idx="317">
                  <c:v>114233.97299293175</c:v>
                </c:pt>
                <c:pt idx="318">
                  <c:v>107166.61778668636</c:v>
                </c:pt>
                <c:pt idx="319">
                  <c:v>111330.44730456801</c:v>
                </c:pt>
                <c:pt idx="320">
                  <c:v>93445.583922354679</c:v>
                </c:pt>
                <c:pt idx="321">
                  <c:v>105432.97077750816</c:v>
                </c:pt>
                <c:pt idx="322">
                  <c:v>111293.61430530647</c:v>
                </c:pt>
                <c:pt idx="323">
                  <c:v>110774.83489819602</c:v>
                </c:pt>
                <c:pt idx="324">
                  <c:v>112488.00084397089</c:v>
                </c:pt>
                <c:pt idx="325">
                  <c:v>112355.25688363751</c:v>
                </c:pt>
                <c:pt idx="326">
                  <c:v>109985.85082814643</c:v>
                </c:pt>
                <c:pt idx="327">
                  <c:v>113122.9507331997</c:v>
                </c:pt>
                <c:pt idx="328">
                  <c:v>112207.19063192319</c:v>
                </c:pt>
                <c:pt idx="329">
                  <c:v>109698.77202236523</c:v>
                </c:pt>
                <c:pt idx="330">
                  <c:v>107300.38717164258</c:v>
                </c:pt>
                <c:pt idx="331">
                  <c:v>114019.77951260682</c:v>
                </c:pt>
                <c:pt idx="332">
                  <c:v>116666.344551113</c:v>
                </c:pt>
                <c:pt idx="333">
                  <c:v>115435.29802721807</c:v>
                </c:pt>
                <c:pt idx="334">
                  <c:v>107084.90241586666</c:v>
                </c:pt>
                <c:pt idx="335">
                  <c:v>104839.79428209727</c:v>
                </c:pt>
                <c:pt idx="336">
                  <c:v>105057.01761789218</c:v>
                </c:pt>
                <c:pt idx="337">
                  <c:v>105086.07131553961</c:v>
                </c:pt>
                <c:pt idx="338">
                  <c:v>96931.843021415771</c:v>
                </c:pt>
                <c:pt idx="339">
                  <c:v>109553.54467770863</c:v>
                </c:pt>
                <c:pt idx="340">
                  <c:v>101433.23240848191</c:v>
                </c:pt>
                <c:pt idx="341">
                  <c:v>101288.15803354785</c:v>
                </c:pt>
                <c:pt idx="342">
                  <c:v>99974.442451735405</c:v>
                </c:pt>
                <c:pt idx="343">
                  <c:v>103294.78425994304</c:v>
                </c:pt>
                <c:pt idx="344">
                  <c:v>105477.3267222281</c:v>
                </c:pt>
                <c:pt idx="345">
                  <c:v>100528.19601223757</c:v>
                </c:pt>
                <c:pt idx="346">
                  <c:v>99130.455744276827</c:v>
                </c:pt>
                <c:pt idx="347">
                  <c:v>104529.38706614621</c:v>
                </c:pt>
                <c:pt idx="348">
                  <c:v>96856.792910644595</c:v>
                </c:pt>
                <c:pt idx="349">
                  <c:v>92056.323451840915</c:v>
                </c:pt>
                <c:pt idx="350">
                  <c:v>93353.230298554699</c:v>
                </c:pt>
                <c:pt idx="351">
                  <c:v>95298.267749762628</c:v>
                </c:pt>
                <c:pt idx="352">
                  <c:v>94427.272919084295</c:v>
                </c:pt>
                <c:pt idx="353">
                  <c:v>103531.39888173858</c:v>
                </c:pt>
                <c:pt idx="354">
                  <c:v>102542.08882793544</c:v>
                </c:pt>
                <c:pt idx="355">
                  <c:v>99776.437387910119</c:v>
                </c:pt>
                <c:pt idx="356">
                  <c:v>99578.731933748291</c:v>
                </c:pt>
                <c:pt idx="357">
                  <c:v>99545.055385589192</c:v>
                </c:pt>
                <c:pt idx="358">
                  <c:v>97491.345078594808</c:v>
                </c:pt>
                <c:pt idx="359">
                  <c:v>97825.65038506173</c:v>
                </c:pt>
                <c:pt idx="360">
                  <c:v>96570.603439181345</c:v>
                </c:pt>
                <c:pt idx="361">
                  <c:v>96332.781939023102</c:v>
                </c:pt>
                <c:pt idx="362">
                  <c:v>103551.16678974577</c:v>
                </c:pt>
                <c:pt idx="363">
                  <c:v>105604.20508492456</c:v>
                </c:pt>
                <c:pt idx="364">
                  <c:v>105277.52927524</c:v>
                </c:pt>
              </c:numCache>
            </c:numRef>
          </c:val>
        </c:ser>
        <c:ser>
          <c:idx val="1"/>
          <c:order val="1"/>
          <c:tx>
            <c:strRef>
              <c:f>' 7'!$P$5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bg1">
                <a:lumMod val="65000"/>
                <a:alpha val="90000"/>
              </a:schemeClr>
            </a:solidFill>
          </c:spPr>
          <c:invertIfNegative val="0"/>
          <c:cat>
            <c:numRef>
              <c:f>' 7'!$N$6:$N$371</c:f>
              <c:numCache>
                <c:formatCode>d/m;@</c:formatCode>
                <c:ptCount val="366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</c:numCache>
            </c:numRef>
          </c:cat>
          <c:val>
            <c:numRef>
              <c:f>' 7'!$P$6:$P$371</c:f>
              <c:numCache>
                <c:formatCode>0.0</c:formatCode>
                <c:ptCount val="366"/>
                <c:pt idx="0">
                  <c:v>-87820.321763899148</c:v>
                </c:pt>
                <c:pt idx="1">
                  <c:v>-92332.981327144225</c:v>
                </c:pt>
                <c:pt idx="2">
                  <c:v>-88370.770123430746</c:v>
                </c:pt>
                <c:pt idx="3">
                  <c:v>-86350.67728663361</c:v>
                </c:pt>
                <c:pt idx="4">
                  <c:v>-82923.482434855992</c:v>
                </c:pt>
                <c:pt idx="5">
                  <c:v>-81100.927313007691</c:v>
                </c:pt>
                <c:pt idx="6">
                  <c:v>-82346.588247705455</c:v>
                </c:pt>
                <c:pt idx="7">
                  <c:v>-82487.708619052646</c:v>
                </c:pt>
                <c:pt idx="8">
                  <c:v>-87484.681928473467</c:v>
                </c:pt>
                <c:pt idx="9">
                  <c:v>-88469.104335900411</c:v>
                </c:pt>
                <c:pt idx="10">
                  <c:v>-91380.401941133037</c:v>
                </c:pt>
                <c:pt idx="11">
                  <c:v>-92944.506804515258</c:v>
                </c:pt>
                <c:pt idx="12">
                  <c:v>-94705.245279037874</c:v>
                </c:pt>
                <c:pt idx="13">
                  <c:v>-97076.860428315224</c:v>
                </c:pt>
                <c:pt idx="14">
                  <c:v>-115680.13714526848</c:v>
                </c:pt>
                <c:pt idx="15">
                  <c:v>-107421.4579597004</c:v>
                </c:pt>
                <c:pt idx="16">
                  <c:v>-101717.8067306678</c:v>
                </c:pt>
                <c:pt idx="17">
                  <c:v>-110164.67665365544</c:v>
                </c:pt>
                <c:pt idx="18">
                  <c:v>-98524.888701339805</c:v>
                </c:pt>
                <c:pt idx="19">
                  <c:v>-107009.01677392131</c:v>
                </c:pt>
                <c:pt idx="20">
                  <c:v>-94249.941977001785</c:v>
                </c:pt>
                <c:pt idx="21">
                  <c:v>-96777.093575271661</c:v>
                </c:pt>
                <c:pt idx="22">
                  <c:v>-96905.56915286422</c:v>
                </c:pt>
                <c:pt idx="23">
                  <c:v>-95741.227977634771</c:v>
                </c:pt>
                <c:pt idx="24">
                  <c:v>-110955.60502162676</c:v>
                </c:pt>
                <c:pt idx="25">
                  <c:v>-107166.84987867919</c:v>
                </c:pt>
                <c:pt idx="26">
                  <c:v>-90475.543833737727</c:v>
                </c:pt>
                <c:pt idx="27">
                  <c:v>-89834.4076379365</c:v>
                </c:pt>
                <c:pt idx="28">
                  <c:v>-91828.261419981005</c:v>
                </c:pt>
                <c:pt idx="29">
                  <c:v>-96060.848190737408</c:v>
                </c:pt>
                <c:pt idx="30">
                  <c:v>-92414.681928473467</c:v>
                </c:pt>
                <c:pt idx="31">
                  <c:v>-108991.93223719815</c:v>
                </c:pt>
                <c:pt idx="32">
                  <c:v>-111447.06206999108</c:v>
                </c:pt>
                <c:pt idx="33">
                  <c:v>-100840.48541913588</c:v>
                </c:pt>
                <c:pt idx="34">
                  <c:v>-100502.47672873725</c:v>
                </c:pt>
                <c:pt idx="35">
                  <c:v>-112452.48117363101</c:v>
                </c:pt>
                <c:pt idx="36">
                  <c:v>-109516.80701492688</c:v>
                </c:pt>
                <c:pt idx="37">
                  <c:v>-110940.69481480768</c:v>
                </c:pt>
                <c:pt idx="38">
                  <c:v>-102207.13341637155</c:v>
                </c:pt>
                <c:pt idx="39">
                  <c:v>-98153.68748680962</c:v>
                </c:pt>
                <c:pt idx="40">
                  <c:v>-109800.7103562016</c:v>
                </c:pt>
                <c:pt idx="41">
                  <c:v>-108648.8174273271</c:v>
                </c:pt>
                <c:pt idx="42">
                  <c:v>-109952.42745720132</c:v>
                </c:pt>
                <c:pt idx="43">
                  <c:v>-109853.59447950291</c:v>
                </c:pt>
                <c:pt idx="44">
                  <c:v>-114647.90037294808</c:v>
                </c:pt>
                <c:pt idx="45">
                  <c:v>-113502.73162436405</c:v>
                </c:pt>
                <c:pt idx="46">
                  <c:v>-111075.84395305495</c:v>
                </c:pt>
                <c:pt idx="47">
                  <c:v>-97874.764112280478</c:v>
                </c:pt>
                <c:pt idx="48">
                  <c:v>-100235.95002655414</c:v>
                </c:pt>
                <c:pt idx="49">
                  <c:v>-111855.03925997709</c:v>
                </c:pt>
                <c:pt idx="50">
                  <c:v>-101570.74349567952</c:v>
                </c:pt>
                <c:pt idx="51">
                  <c:v>-105956.3084867491</c:v>
                </c:pt>
                <c:pt idx="52">
                  <c:v>-105038.26870438653</c:v>
                </c:pt>
                <c:pt idx="53">
                  <c:v>-102762.39320304315</c:v>
                </c:pt>
                <c:pt idx="54">
                  <c:v>-113999.15617348709</c:v>
                </c:pt>
                <c:pt idx="55">
                  <c:v>-120307.18643589856</c:v>
                </c:pt>
                <c:pt idx="56">
                  <c:v>-121248.22375454857</c:v>
                </c:pt>
                <c:pt idx="57">
                  <c:v>-113157.98838885459</c:v>
                </c:pt>
                <c:pt idx="58">
                  <c:v>-114444.26735622971</c:v>
                </c:pt>
                <c:pt idx="59">
                  <c:v>-104563.85905686254</c:v>
                </c:pt>
                <c:pt idx="60">
                  <c:v>-97288.805781200557</c:v>
                </c:pt>
                <c:pt idx="61">
                  <c:v>-103750.72159510497</c:v>
                </c:pt>
                <c:pt idx="62">
                  <c:v>-97033.701867285577</c:v>
                </c:pt>
                <c:pt idx="63">
                  <c:v>-97486.315012132094</c:v>
                </c:pt>
                <c:pt idx="64">
                  <c:v>-86407.895347610509</c:v>
                </c:pt>
                <c:pt idx="65">
                  <c:v>-85107.981854626021</c:v>
                </c:pt>
                <c:pt idx="66">
                  <c:v>-79432.174279987332</c:v>
                </c:pt>
                <c:pt idx="67">
                  <c:v>-80187.814115413013</c:v>
                </c:pt>
                <c:pt idx="68">
                  <c:v>-80296.86570313324</c:v>
                </c:pt>
                <c:pt idx="69">
                  <c:v>-79818.604283152221</c:v>
                </c:pt>
                <c:pt idx="70">
                  <c:v>-79393.171220592907</c:v>
                </c:pt>
                <c:pt idx="71">
                  <c:v>-79523.762000211005</c:v>
                </c:pt>
                <c:pt idx="72">
                  <c:v>-87873.162780884057</c:v>
                </c:pt>
                <c:pt idx="73">
                  <c:v>-81983.41175229456</c:v>
                </c:pt>
                <c:pt idx="74">
                  <c:v>-79903.69237261315</c:v>
                </c:pt>
                <c:pt idx="75">
                  <c:v>-79307.824665049062</c:v>
                </c:pt>
                <c:pt idx="76">
                  <c:v>-78283.71558181243</c:v>
                </c:pt>
                <c:pt idx="77">
                  <c:v>-80887.254984703017</c:v>
                </c:pt>
                <c:pt idx="78">
                  <c:v>-79996.048106340328</c:v>
                </c:pt>
                <c:pt idx="79">
                  <c:v>-88043.133241903153</c:v>
                </c:pt>
                <c:pt idx="80">
                  <c:v>-86344.837008123213</c:v>
                </c:pt>
                <c:pt idx="81">
                  <c:v>-84373.960333368494</c:v>
                </c:pt>
                <c:pt idx="82">
                  <c:v>-77992.988711889426</c:v>
                </c:pt>
                <c:pt idx="83">
                  <c:v>-81630.239476738047</c:v>
                </c:pt>
                <c:pt idx="84">
                  <c:v>-82939.194007806727</c:v>
                </c:pt>
                <c:pt idx="85">
                  <c:v>-84397.160037978698</c:v>
                </c:pt>
                <c:pt idx="86">
                  <c:v>-80826.971199493622</c:v>
                </c:pt>
                <c:pt idx="87">
                  <c:v>-81771.523367443835</c:v>
                </c:pt>
                <c:pt idx="88">
                  <c:v>-80838.769912438016</c:v>
                </c:pt>
                <c:pt idx="89">
                  <c:v>-80400.446249604385</c:v>
                </c:pt>
                <c:pt idx="90">
                  <c:v>-79915.449941977015</c:v>
                </c:pt>
                <c:pt idx="91">
                  <c:v>-81199.657136828784</c:v>
                </c:pt>
                <c:pt idx="92">
                  <c:v>-79352.318810001059</c:v>
                </c:pt>
                <c:pt idx="93">
                  <c:v>-82179.516826669482</c:v>
                </c:pt>
                <c:pt idx="94">
                  <c:v>-82855.154552167951</c:v>
                </c:pt>
                <c:pt idx="95">
                  <c:v>-87213.940289060047</c:v>
                </c:pt>
                <c:pt idx="96">
                  <c:v>-87987.033442346248</c:v>
                </c:pt>
                <c:pt idx="97">
                  <c:v>-83854.404473045681</c:v>
                </c:pt>
                <c:pt idx="98">
                  <c:v>-85950.125540668843</c:v>
                </c:pt>
                <c:pt idx="99">
                  <c:v>-86952.939128600061</c:v>
                </c:pt>
                <c:pt idx="100">
                  <c:v>-86990.090726869923</c:v>
                </c:pt>
                <c:pt idx="101">
                  <c:v>-88409.757358371135</c:v>
                </c:pt>
                <c:pt idx="102">
                  <c:v>-88733.909695115522</c:v>
                </c:pt>
                <c:pt idx="103">
                  <c:v>-86502.717586243278</c:v>
                </c:pt>
                <c:pt idx="104">
                  <c:v>-88238.070471568732</c:v>
                </c:pt>
                <c:pt idx="105">
                  <c:v>-87957.052431691103</c:v>
                </c:pt>
                <c:pt idx="106">
                  <c:v>-88677.896402574115</c:v>
                </c:pt>
                <c:pt idx="107">
                  <c:v>-88819.90399831206</c:v>
                </c:pt>
                <c:pt idx="108">
                  <c:v>-87627.699124380219</c:v>
                </c:pt>
                <c:pt idx="109">
                  <c:v>-88324.139677181141</c:v>
                </c:pt>
                <c:pt idx="110">
                  <c:v>-88849.022048739324</c:v>
                </c:pt>
                <c:pt idx="111">
                  <c:v>-88932.990821816653</c:v>
                </c:pt>
                <c:pt idx="112">
                  <c:v>-87578.566304462511</c:v>
                </c:pt>
                <c:pt idx="113">
                  <c:v>-85983.231353518306</c:v>
                </c:pt>
                <c:pt idx="114">
                  <c:v>-88133.399092731299</c:v>
                </c:pt>
                <c:pt idx="115">
                  <c:v>-88470.03481379892</c:v>
                </c:pt>
                <c:pt idx="116">
                  <c:v>-86937.309842810428</c:v>
                </c:pt>
                <c:pt idx="117">
                  <c:v>-85813.084713577395</c:v>
                </c:pt>
                <c:pt idx="118">
                  <c:v>-86277.213841122473</c:v>
                </c:pt>
                <c:pt idx="119">
                  <c:v>-86403.552062453848</c:v>
                </c:pt>
                <c:pt idx="120">
                  <c:v>-84065.130288005064</c:v>
                </c:pt>
                <c:pt idx="121">
                  <c:v>-102893.13535183038</c:v>
                </c:pt>
                <c:pt idx="122">
                  <c:v>-104659.54953054119</c:v>
                </c:pt>
                <c:pt idx="123">
                  <c:v>-101254.22407426944</c:v>
                </c:pt>
                <c:pt idx="124">
                  <c:v>-102765.11868340542</c:v>
                </c:pt>
                <c:pt idx="125">
                  <c:v>-102533.89598058867</c:v>
                </c:pt>
                <c:pt idx="126">
                  <c:v>-97689.320603439177</c:v>
                </c:pt>
                <c:pt idx="127">
                  <c:v>-88245.152442240738</c:v>
                </c:pt>
                <c:pt idx="128">
                  <c:v>-86229.264690368189</c:v>
                </c:pt>
                <c:pt idx="129">
                  <c:v>-87861.849351197394</c:v>
                </c:pt>
                <c:pt idx="130">
                  <c:v>-90542.772444350674</c:v>
                </c:pt>
                <c:pt idx="131">
                  <c:v>-93152.765059605445</c:v>
                </c:pt>
                <c:pt idx="132">
                  <c:v>-92625.191475894084</c:v>
                </c:pt>
                <c:pt idx="133">
                  <c:v>-91366.107184302135</c:v>
                </c:pt>
                <c:pt idx="134">
                  <c:v>-92200.391391497003</c:v>
                </c:pt>
                <c:pt idx="135">
                  <c:v>-86057.952315645118</c:v>
                </c:pt>
                <c:pt idx="136">
                  <c:v>-82640.904103808425</c:v>
                </c:pt>
                <c:pt idx="137">
                  <c:v>-82489.54953054119</c:v>
                </c:pt>
                <c:pt idx="138">
                  <c:v>-98446.940605549113</c:v>
                </c:pt>
                <c:pt idx="139">
                  <c:v>-99026.877307732895</c:v>
                </c:pt>
                <c:pt idx="140">
                  <c:v>-90413.928684460392</c:v>
                </c:pt>
                <c:pt idx="141">
                  <c:v>-79827.853149066359</c:v>
                </c:pt>
                <c:pt idx="142">
                  <c:v>-82239.773182825214</c:v>
                </c:pt>
                <c:pt idx="143">
                  <c:v>-81384.577487076705</c:v>
                </c:pt>
                <c:pt idx="144">
                  <c:v>-82452.682772444372</c:v>
                </c:pt>
                <c:pt idx="145">
                  <c:v>-94617.661145690465</c:v>
                </c:pt>
                <c:pt idx="146">
                  <c:v>-96161.503323135359</c:v>
                </c:pt>
                <c:pt idx="147">
                  <c:v>-99687.330942082495</c:v>
                </c:pt>
                <c:pt idx="148">
                  <c:v>-100436.73172275556</c:v>
                </c:pt>
                <c:pt idx="149">
                  <c:v>-99518.43865386644</c:v>
                </c:pt>
                <c:pt idx="150">
                  <c:v>-96367.633716636774</c:v>
                </c:pt>
                <c:pt idx="151">
                  <c:v>-92302.765059605445</c:v>
                </c:pt>
                <c:pt idx="152">
                  <c:v>-95404.540563350572</c:v>
                </c:pt>
                <c:pt idx="153">
                  <c:v>-93932.491824032084</c:v>
                </c:pt>
                <c:pt idx="154">
                  <c:v>-87942.873720856631</c:v>
                </c:pt>
                <c:pt idx="155">
                  <c:v>-90231.66895242114</c:v>
                </c:pt>
                <c:pt idx="156">
                  <c:v>-89138.329992615254</c:v>
                </c:pt>
                <c:pt idx="157">
                  <c:v>-90209.077961810326</c:v>
                </c:pt>
                <c:pt idx="158">
                  <c:v>-94223.074163941346</c:v>
                </c:pt>
                <c:pt idx="159">
                  <c:v>-89755.501635193592</c:v>
                </c:pt>
                <c:pt idx="160">
                  <c:v>-89876.591412596274</c:v>
                </c:pt>
                <c:pt idx="161">
                  <c:v>-89375.333895980599</c:v>
                </c:pt>
                <c:pt idx="162">
                  <c:v>-79901.150965291687</c:v>
                </c:pt>
                <c:pt idx="163">
                  <c:v>-80380.746914231466</c:v>
                </c:pt>
                <c:pt idx="164">
                  <c:v>-78776.517565144008</c:v>
                </c:pt>
                <c:pt idx="165">
                  <c:v>-78303.82318810001</c:v>
                </c:pt>
                <c:pt idx="166">
                  <c:v>-79782.882160565467</c:v>
                </c:pt>
                <c:pt idx="167">
                  <c:v>-80353.233463445518</c:v>
                </c:pt>
                <c:pt idx="168">
                  <c:v>-78594.117522945467</c:v>
                </c:pt>
                <c:pt idx="169">
                  <c:v>-76775.688363751455</c:v>
                </c:pt>
                <c:pt idx="170">
                  <c:v>-76582.039244646061</c:v>
                </c:pt>
                <c:pt idx="171">
                  <c:v>-78164.605971094003</c:v>
                </c:pt>
                <c:pt idx="172">
                  <c:v>-75067.315117628445</c:v>
                </c:pt>
                <c:pt idx="173">
                  <c:v>-76833.052009705672</c:v>
                </c:pt>
                <c:pt idx="174">
                  <c:v>-75707.068256145169</c:v>
                </c:pt>
                <c:pt idx="175">
                  <c:v>-73617.399514716744</c:v>
                </c:pt>
                <c:pt idx="176">
                  <c:v>-73040.928367971312</c:v>
                </c:pt>
                <c:pt idx="177">
                  <c:v>-74578.961915813896</c:v>
                </c:pt>
                <c:pt idx="178">
                  <c:v>-75537.930161409444</c:v>
                </c:pt>
                <c:pt idx="179">
                  <c:v>-73750.248971410489</c:v>
                </c:pt>
                <c:pt idx="180">
                  <c:v>-74574.404473045681</c:v>
                </c:pt>
                <c:pt idx="181">
                  <c:v>-72174.364962957188</c:v>
                </c:pt>
                <c:pt idx="182">
                  <c:v>-74050.251659866131</c:v>
                </c:pt>
                <c:pt idx="183">
                  <c:v>-73217.856892485608</c:v>
                </c:pt>
                <c:pt idx="184">
                  <c:v>-72969.915126476539</c:v>
                </c:pt>
                <c:pt idx="185">
                  <c:v>-73239.145003045778</c:v>
                </c:pt>
                <c:pt idx="186">
                  <c:v>-79756.71964172076</c:v>
                </c:pt>
                <c:pt idx="187">
                  <c:v>-78225.895715146209</c:v>
                </c:pt>
                <c:pt idx="188">
                  <c:v>-77154.666682547846</c:v>
                </c:pt>
                <c:pt idx="189">
                  <c:v>-69946.014926033458</c:v>
                </c:pt>
                <c:pt idx="190">
                  <c:v>-68557.218639505343</c:v>
                </c:pt>
                <c:pt idx="191">
                  <c:v>-65487.662779182509</c:v>
                </c:pt>
                <c:pt idx="192">
                  <c:v>-63797.392708499952</c:v>
                </c:pt>
                <c:pt idx="193">
                  <c:v>-65883.4429247675</c:v>
                </c:pt>
                <c:pt idx="194">
                  <c:v>-76927.334685501744</c:v>
                </c:pt>
                <c:pt idx="195">
                  <c:v>-79694.789058325885</c:v>
                </c:pt>
                <c:pt idx="196">
                  <c:v>-53596.676388213004</c:v>
                </c:pt>
                <c:pt idx="197">
                  <c:v>-31944.34175375789</c:v>
                </c:pt>
                <c:pt idx="198">
                  <c:v>-48929.456217308893</c:v>
                </c:pt>
                <c:pt idx="199">
                  <c:v>-53059.001527995686</c:v>
                </c:pt>
                <c:pt idx="200">
                  <c:v>-56573.109158829939</c:v>
                </c:pt>
                <c:pt idx="201">
                  <c:v>-55599.334896494474</c:v>
                </c:pt>
                <c:pt idx="202">
                  <c:v>-53867.335740465351</c:v>
                </c:pt>
                <c:pt idx="203">
                  <c:v>-55912.870079530658</c:v>
                </c:pt>
                <c:pt idx="204">
                  <c:v>-42253.306834462608</c:v>
                </c:pt>
                <c:pt idx="205">
                  <c:v>-55379.786420916877</c:v>
                </c:pt>
                <c:pt idx="206">
                  <c:v>-47322.470248324833</c:v>
                </c:pt>
                <c:pt idx="207">
                  <c:v>-48899.868708077971</c:v>
                </c:pt>
                <c:pt idx="208">
                  <c:v>-56010.895187664421</c:v>
                </c:pt>
                <c:pt idx="209">
                  <c:v>-54802.547260667903</c:v>
                </c:pt>
                <c:pt idx="210">
                  <c:v>-71259.326456785639</c:v>
                </c:pt>
                <c:pt idx="211">
                  <c:v>-78967.166946288751</c:v>
                </c:pt>
                <c:pt idx="212">
                  <c:v>-83680.339698280412</c:v>
                </c:pt>
                <c:pt idx="213">
                  <c:v>-78698.101065513256</c:v>
                </c:pt>
                <c:pt idx="214">
                  <c:v>-81594.552167950198</c:v>
                </c:pt>
                <c:pt idx="215">
                  <c:v>-82778.652811478023</c:v>
                </c:pt>
                <c:pt idx="216">
                  <c:v>-82439.18873298871</c:v>
                </c:pt>
                <c:pt idx="217">
                  <c:v>-88898.03882266063</c:v>
                </c:pt>
                <c:pt idx="218">
                  <c:v>-97815.531174174481</c:v>
                </c:pt>
                <c:pt idx="219">
                  <c:v>-96734.629180293283</c:v>
                </c:pt>
                <c:pt idx="220">
                  <c:v>-98808.634877096745</c:v>
                </c:pt>
                <c:pt idx="221">
                  <c:v>-96871.4041565566</c:v>
                </c:pt>
                <c:pt idx="222">
                  <c:v>-92798.337377360498</c:v>
                </c:pt>
                <c:pt idx="223">
                  <c:v>-96961.204768435491</c:v>
                </c:pt>
                <c:pt idx="224">
                  <c:v>-101319.85863487712</c:v>
                </c:pt>
                <c:pt idx="225">
                  <c:v>-101741.85568097902</c:v>
                </c:pt>
                <c:pt idx="226">
                  <c:v>-105186.57769806942</c:v>
                </c:pt>
                <c:pt idx="227">
                  <c:v>-97296.116678974562</c:v>
                </c:pt>
                <c:pt idx="228">
                  <c:v>-91759.872349403944</c:v>
                </c:pt>
                <c:pt idx="229">
                  <c:v>-91026.18841649963</c:v>
                </c:pt>
                <c:pt idx="230">
                  <c:v>-79683.376938495625</c:v>
                </c:pt>
                <c:pt idx="231">
                  <c:v>-82136.011182614209</c:v>
                </c:pt>
                <c:pt idx="232">
                  <c:v>-88900.481063403306</c:v>
                </c:pt>
                <c:pt idx="233">
                  <c:v>-94237.544044730457</c:v>
                </c:pt>
                <c:pt idx="234">
                  <c:v>-90040.077012343085</c:v>
                </c:pt>
                <c:pt idx="235">
                  <c:v>-102658.16963814748</c:v>
                </c:pt>
                <c:pt idx="236">
                  <c:v>-94442.688047262374</c:v>
                </c:pt>
                <c:pt idx="237">
                  <c:v>-100246.76231670007</c:v>
                </c:pt>
                <c:pt idx="238">
                  <c:v>-101529.02837852095</c:v>
                </c:pt>
                <c:pt idx="239">
                  <c:v>-99449.45036396246</c:v>
                </c:pt>
                <c:pt idx="240">
                  <c:v>-93898.47663255618</c:v>
                </c:pt>
                <c:pt idx="241">
                  <c:v>-98015.8961915814</c:v>
                </c:pt>
                <c:pt idx="242">
                  <c:v>-98604.132292435912</c:v>
                </c:pt>
                <c:pt idx="243">
                  <c:v>-95009.203502479169</c:v>
                </c:pt>
                <c:pt idx="244">
                  <c:v>-94644.630235256889</c:v>
                </c:pt>
                <c:pt idx="245">
                  <c:v>-104615.79702500264</c:v>
                </c:pt>
                <c:pt idx="246">
                  <c:v>-107778.09262580442</c:v>
                </c:pt>
                <c:pt idx="247">
                  <c:v>-109171.9886063931</c:v>
                </c:pt>
                <c:pt idx="248">
                  <c:v>-109348.14220909378</c:v>
                </c:pt>
                <c:pt idx="249">
                  <c:v>-109158.5114463551</c:v>
                </c:pt>
                <c:pt idx="250">
                  <c:v>-88666.195801244859</c:v>
                </c:pt>
                <c:pt idx="251">
                  <c:v>-81638.134824348555</c:v>
                </c:pt>
                <c:pt idx="252">
                  <c:v>-89553.233463445518</c:v>
                </c:pt>
                <c:pt idx="253">
                  <c:v>-95613.017195906737</c:v>
                </c:pt>
                <c:pt idx="254">
                  <c:v>-73574.967823610088</c:v>
                </c:pt>
                <c:pt idx="255">
                  <c:v>-72817.821500158228</c:v>
                </c:pt>
                <c:pt idx="256">
                  <c:v>-72183.106867813069</c:v>
                </c:pt>
                <c:pt idx="257">
                  <c:v>-73148.247705454167</c:v>
                </c:pt>
                <c:pt idx="258">
                  <c:v>-80294.260997995574</c:v>
                </c:pt>
                <c:pt idx="259">
                  <c:v>-95896.19685620848</c:v>
                </c:pt>
                <c:pt idx="260">
                  <c:v>-99055.89935647219</c:v>
                </c:pt>
                <c:pt idx="261">
                  <c:v>-98872.205928895462</c:v>
                </c:pt>
                <c:pt idx="262">
                  <c:v>-97663.401202658526</c:v>
                </c:pt>
                <c:pt idx="263">
                  <c:v>-96156.706403629083</c:v>
                </c:pt>
                <c:pt idx="264">
                  <c:v>-101611.6847768752</c:v>
                </c:pt>
                <c:pt idx="265">
                  <c:v>-101142.50659352251</c:v>
                </c:pt>
                <c:pt idx="266">
                  <c:v>-103462.40004219854</c:v>
                </c:pt>
                <c:pt idx="267">
                  <c:v>-97489.619158139045</c:v>
                </c:pt>
                <c:pt idx="268">
                  <c:v>-86946.124063719792</c:v>
                </c:pt>
                <c:pt idx="269">
                  <c:v>-85933.980377676984</c:v>
                </c:pt>
                <c:pt idx="270">
                  <c:v>-89106.210570735318</c:v>
                </c:pt>
                <c:pt idx="271">
                  <c:v>-94746.593522523472</c:v>
                </c:pt>
                <c:pt idx="272">
                  <c:v>-88430.958961915821</c:v>
                </c:pt>
                <c:pt idx="273">
                  <c:v>-73645.007912227025</c:v>
                </c:pt>
                <c:pt idx="274">
                  <c:v>-74820.989555860331</c:v>
                </c:pt>
                <c:pt idx="275">
                  <c:v>-74163.452895875103</c:v>
                </c:pt>
                <c:pt idx="276">
                  <c:v>-72292.309315328632</c:v>
                </c:pt>
                <c:pt idx="277">
                  <c:v>-72872.033969828059</c:v>
                </c:pt>
                <c:pt idx="278">
                  <c:v>-67384.722017090404</c:v>
                </c:pt>
                <c:pt idx="279">
                  <c:v>-86420.205717902732</c:v>
                </c:pt>
                <c:pt idx="280">
                  <c:v>-95610.754298976695</c:v>
                </c:pt>
                <c:pt idx="281">
                  <c:v>-69046.786580862958</c:v>
                </c:pt>
                <c:pt idx="282">
                  <c:v>-63130.237366810841</c:v>
                </c:pt>
                <c:pt idx="283">
                  <c:v>-63825.05960544361</c:v>
                </c:pt>
                <c:pt idx="284">
                  <c:v>-65459.177128389078</c:v>
                </c:pt>
                <c:pt idx="285">
                  <c:v>-69510.036923726133</c:v>
                </c:pt>
                <c:pt idx="286">
                  <c:v>-73686.654710412491</c:v>
                </c:pt>
                <c:pt idx="287">
                  <c:v>-83068.011393606925</c:v>
                </c:pt>
                <c:pt idx="288">
                  <c:v>-80061.570840805987</c:v>
                </c:pt>
                <c:pt idx="289">
                  <c:v>-84773.878046207406</c:v>
                </c:pt>
                <c:pt idx="290">
                  <c:v>-85556.781306044955</c:v>
                </c:pt>
                <c:pt idx="291">
                  <c:v>-82122.535077539826</c:v>
                </c:pt>
                <c:pt idx="292">
                  <c:v>-79810.423040405105</c:v>
                </c:pt>
                <c:pt idx="293">
                  <c:v>-80017.16109294229</c:v>
                </c:pt>
                <c:pt idx="294">
                  <c:v>-79005.708408059931</c:v>
                </c:pt>
                <c:pt idx="295">
                  <c:v>-82395.885641945351</c:v>
                </c:pt>
                <c:pt idx="296">
                  <c:v>-79977.045046945888</c:v>
                </c:pt>
                <c:pt idx="297">
                  <c:v>-91675.828673910757</c:v>
                </c:pt>
                <c:pt idx="298">
                  <c:v>-91208.345817069305</c:v>
                </c:pt>
                <c:pt idx="299">
                  <c:v>-85873.413862221743</c:v>
                </c:pt>
                <c:pt idx="300">
                  <c:v>-80471.318704504694</c:v>
                </c:pt>
                <c:pt idx="301">
                  <c:v>-81682.247072476006</c:v>
                </c:pt>
                <c:pt idx="302">
                  <c:v>-95800.545416183144</c:v>
                </c:pt>
                <c:pt idx="303">
                  <c:v>-93823.925519569573</c:v>
                </c:pt>
                <c:pt idx="304">
                  <c:v>-90340.281675282211</c:v>
                </c:pt>
                <c:pt idx="305">
                  <c:v>-86658.869079016775</c:v>
                </c:pt>
                <c:pt idx="306">
                  <c:v>-89095.582867391073</c:v>
                </c:pt>
                <c:pt idx="307">
                  <c:v>-92067.232830467357</c:v>
                </c:pt>
                <c:pt idx="308">
                  <c:v>-91998.353201814549</c:v>
                </c:pt>
                <c:pt idx="309">
                  <c:v>-89580.511657347815</c:v>
                </c:pt>
                <c:pt idx="310">
                  <c:v>-85223.45817069312</c:v>
                </c:pt>
                <c:pt idx="311">
                  <c:v>-86415.966874142861</c:v>
                </c:pt>
                <c:pt idx="312">
                  <c:v>-86334.995252663794</c:v>
                </c:pt>
                <c:pt idx="313">
                  <c:v>-86565.317016562942</c:v>
                </c:pt>
                <c:pt idx="314">
                  <c:v>-85956.971199493622</c:v>
                </c:pt>
                <c:pt idx="315">
                  <c:v>-86747.649541090825</c:v>
                </c:pt>
                <c:pt idx="316">
                  <c:v>-84344.275767486019</c:v>
                </c:pt>
                <c:pt idx="317">
                  <c:v>-83446.167317227577</c:v>
                </c:pt>
                <c:pt idx="318">
                  <c:v>-82664.594366494362</c:v>
                </c:pt>
                <c:pt idx="319">
                  <c:v>-89585.012132081451</c:v>
                </c:pt>
                <c:pt idx="320">
                  <c:v>-75644.924570102332</c:v>
                </c:pt>
                <c:pt idx="321">
                  <c:v>-88816.705348665477</c:v>
                </c:pt>
                <c:pt idx="322">
                  <c:v>-95104.865492140525</c:v>
                </c:pt>
                <c:pt idx="323">
                  <c:v>-89961.183669163409</c:v>
                </c:pt>
                <c:pt idx="324">
                  <c:v>-92682.001265956322</c:v>
                </c:pt>
                <c:pt idx="325">
                  <c:v>-92955.255828673908</c:v>
                </c:pt>
                <c:pt idx="326">
                  <c:v>-91594.355944719908</c:v>
                </c:pt>
                <c:pt idx="327">
                  <c:v>-93320.50321763898</c:v>
                </c:pt>
                <c:pt idx="328">
                  <c:v>-95379.448254035247</c:v>
                </c:pt>
                <c:pt idx="329">
                  <c:v>-95350.503217638994</c:v>
                </c:pt>
                <c:pt idx="330">
                  <c:v>-95131.067623167008</c:v>
                </c:pt>
                <c:pt idx="331">
                  <c:v>-95345.473151176295</c:v>
                </c:pt>
                <c:pt idx="332">
                  <c:v>-86995.918345817074</c:v>
                </c:pt>
                <c:pt idx="333">
                  <c:v>-91955.484755775935</c:v>
                </c:pt>
                <c:pt idx="334">
                  <c:v>-80104.677708619056</c:v>
                </c:pt>
                <c:pt idx="335">
                  <c:v>-78695.391918978814</c:v>
                </c:pt>
                <c:pt idx="336">
                  <c:v>-78793.604810634046</c:v>
                </c:pt>
                <c:pt idx="337">
                  <c:v>-78646.270703660732</c:v>
                </c:pt>
                <c:pt idx="338">
                  <c:v>-75487.435383479271</c:v>
                </c:pt>
                <c:pt idx="339">
                  <c:v>-83064.812743960341</c:v>
                </c:pt>
                <c:pt idx="340">
                  <c:v>-79792.787213841119</c:v>
                </c:pt>
                <c:pt idx="341">
                  <c:v>-79480.68467137884</c:v>
                </c:pt>
                <c:pt idx="342">
                  <c:v>-79972.301930583402</c:v>
                </c:pt>
                <c:pt idx="343">
                  <c:v>-79868.543095263216</c:v>
                </c:pt>
                <c:pt idx="344">
                  <c:v>-84006.736997573578</c:v>
                </c:pt>
                <c:pt idx="345">
                  <c:v>-79006.452157400578</c:v>
                </c:pt>
                <c:pt idx="346">
                  <c:v>-79819.375461546573</c:v>
                </c:pt>
                <c:pt idx="347">
                  <c:v>-81945.912016035436</c:v>
                </c:pt>
                <c:pt idx="348">
                  <c:v>-76230.275345500588</c:v>
                </c:pt>
                <c:pt idx="349">
                  <c:v>-71467.547209621262</c:v>
                </c:pt>
                <c:pt idx="350">
                  <c:v>-73434.567992404263</c:v>
                </c:pt>
                <c:pt idx="351">
                  <c:v>-73403.863276716947</c:v>
                </c:pt>
                <c:pt idx="352">
                  <c:v>-74728.303618525169</c:v>
                </c:pt>
                <c:pt idx="353">
                  <c:v>-79549.413440236312</c:v>
                </c:pt>
                <c:pt idx="354">
                  <c:v>-80340.027429053705</c:v>
                </c:pt>
                <c:pt idx="355">
                  <c:v>-79000.050638252971</c:v>
                </c:pt>
                <c:pt idx="356">
                  <c:v>-79383.445511129859</c:v>
                </c:pt>
                <c:pt idx="357">
                  <c:v>-79721.233252452788</c:v>
                </c:pt>
                <c:pt idx="358">
                  <c:v>-79776.116678974577</c:v>
                </c:pt>
                <c:pt idx="359">
                  <c:v>-78774.22301930582</c:v>
                </c:pt>
                <c:pt idx="360">
                  <c:v>-78215.362379997896</c:v>
                </c:pt>
                <c:pt idx="361">
                  <c:v>-76229.540035868762</c:v>
                </c:pt>
                <c:pt idx="362">
                  <c:v>-83968.040932587828</c:v>
                </c:pt>
                <c:pt idx="363">
                  <c:v>-84139.484122797759</c:v>
                </c:pt>
                <c:pt idx="364">
                  <c:v>-85778.256145163003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1864832"/>
        <c:axId val="111780608"/>
      </c:barChart>
      <c:dateAx>
        <c:axId val="111864832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11780608"/>
        <c:crosses val="autoZero"/>
        <c:auto val="1"/>
        <c:lblOffset val="100"/>
        <c:baseTimeUnit val="days"/>
        <c:majorUnit val="1"/>
        <c:majorTimeUnit val="months"/>
      </c:dateAx>
      <c:valAx>
        <c:axId val="111780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1864832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60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542650918635164E-2"/>
          <c:y val="0.10021010105466233"/>
          <c:w val="0.68070844269466313"/>
          <c:h val="0.7564821456522485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3.0042213473315836E-2"/>
                  <c:y val="0.109112141703044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5662401574803145E-2"/>
                  <c:y val="-1.35688247302420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0730752405949269E-2"/>
                  <c:y val="-5.32048152294207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 11'!$B$20:$B$22</c:f>
              <c:strCache>
                <c:ptCount val="3"/>
                <c:pt idx="0">
                  <c:v>innogy GS</c:v>
                </c:pt>
                <c:pt idx="1">
                  <c:v>MND GS</c:v>
                </c:pt>
                <c:pt idx="2">
                  <c:v>Moravia GS</c:v>
                </c:pt>
              </c:strCache>
            </c:strRef>
          </c:cat>
          <c:val>
            <c:numRef>
              <c:f>' 11'!$C$20:$C$22</c:f>
              <c:numCache>
                <c:formatCode>#,##0.0</c:formatCode>
                <c:ptCount val="3"/>
                <c:pt idx="0">
                  <c:v>2444.362578932491</c:v>
                </c:pt>
                <c:pt idx="1">
                  <c:v>279.84809599999994</c:v>
                </c:pt>
                <c:pt idx="2">
                  <c:v>200.612673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2687394438233"/>
          <c:y val="3.8174904942965784E-2"/>
          <c:w val="0.83376295485722896"/>
          <c:h val="0.86921253923999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56'!$A$9</c:f>
              <c:strCache>
                <c:ptCount val="1"/>
                <c:pt idx="0">
                  <c:v> říjen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 56'!$L$9</c:f>
              <c:numCache>
                <c:formatCode>0.0%</c:formatCode>
                <c:ptCount val="1"/>
                <c:pt idx="0">
                  <c:v>0.11142601757521205</c:v>
                </c:pt>
              </c:numCache>
            </c:numRef>
          </c:val>
        </c:ser>
        <c:ser>
          <c:idx val="1"/>
          <c:order val="1"/>
          <c:tx>
            <c:strRef>
              <c:f>' 56'!$A$10</c:f>
              <c:strCache>
                <c:ptCount val="1"/>
                <c:pt idx="0">
                  <c:v> listopad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 56'!$L$10</c:f>
              <c:numCache>
                <c:formatCode>0.0%</c:formatCode>
                <c:ptCount val="1"/>
                <c:pt idx="0">
                  <c:v>0.15801381658689442</c:v>
                </c:pt>
              </c:numCache>
            </c:numRef>
          </c:val>
        </c:ser>
        <c:ser>
          <c:idx val="2"/>
          <c:order val="2"/>
          <c:tx>
            <c:strRef>
              <c:f>' 56'!$A$11</c:f>
              <c:strCache>
                <c:ptCount val="1"/>
                <c:pt idx="0">
                  <c:v> prosinec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 56'!$L$11</c:f>
              <c:numCache>
                <c:formatCode>0.0%</c:formatCode>
                <c:ptCount val="1"/>
                <c:pt idx="0">
                  <c:v>0.18925804293377016</c:v>
                </c:pt>
              </c:numCache>
            </c:numRef>
          </c:val>
        </c:ser>
        <c:ser>
          <c:idx val="3"/>
          <c:order val="3"/>
          <c:tx>
            <c:strRef>
              <c:f>' 56'!$A$12</c:f>
              <c:strCache>
                <c:ptCount val="1"/>
                <c:pt idx="0">
                  <c:v> leden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 56'!$L$12</c:f>
              <c:numCache>
                <c:formatCode>0.0%</c:formatCode>
                <c:ptCount val="1"/>
                <c:pt idx="0">
                  <c:v>0.2219167124597653</c:v>
                </c:pt>
              </c:numCache>
            </c:numRef>
          </c:val>
        </c:ser>
        <c:ser>
          <c:idx val="4"/>
          <c:order val="4"/>
          <c:tx>
            <c:strRef>
              <c:f>' 56'!$A$13</c:f>
              <c:strCache>
                <c:ptCount val="1"/>
                <c:pt idx="0">
                  <c:v> 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 56'!$L$13</c:f>
              <c:numCache>
                <c:formatCode>0.0%</c:formatCode>
                <c:ptCount val="1"/>
                <c:pt idx="0">
                  <c:v>0.1734519090898298</c:v>
                </c:pt>
              </c:numCache>
            </c:numRef>
          </c:val>
        </c:ser>
        <c:ser>
          <c:idx val="5"/>
          <c:order val="5"/>
          <c:tx>
            <c:strRef>
              <c:f>' 56'!$A$14</c:f>
              <c:strCache>
                <c:ptCount val="1"/>
                <c:pt idx="0">
                  <c:v> březen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val>
            <c:numRef>
              <c:f>' 56'!$L$14</c:f>
              <c:numCache>
                <c:formatCode>0.0%</c:formatCode>
                <c:ptCount val="1"/>
                <c:pt idx="0">
                  <c:v>0.14593350135452837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813824"/>
        <c:axId val="164172928"/>
      </c:barChart>
      <c:catAx>
        <c:axId val="1648138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2017/2018</a:t>
                </a:r>
              </a:p>
            </c:rich>
          </c:tx>
          <c:layout>
            <c:manualLayout>
              <c:xMode val="edge"/>
              <c:yMode val="edge"/>
              <c:x val="0.45019715558810963"/>
              <c:y val="0.92304182509505706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64172928"/>
        <c:crosses val="autoZero"/>
        <c:auto val="1"/>
        <c:lblAlgn val="ctr"/>
        <c:lblOffset val="100"/>
        <c:noMultiLvlLbl val="0"/>
      </c:catAx>
      <c:valAx>
        <c:axId val="1641729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4813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375399449691144E-2"/>
          <c:y val="2.6090730491474968E-2"/>
          <c:w val="0.79638984703951277"/>
          <c:h val="0.870544063679685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56'!$B$8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' 56'!$A$9:$A$14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56'!$B$9:$B$14</c:f>
              <c:numCache>
                <c:formatCode>#,##0.0</c:formatCode>
                <c:ptCount val="6"/>
                <c:pt idx="0">
                  <c:v>644.61475055770859</c:v>
                </c:pt>
                <c:pt idx="1">
                  <c:v>914.13153929762188</c:v>
                </c:pt>
                <c:pt idx="2">
                  <c:v>1094.8836617484235</c:v>
                </c:pt>
                <c:pt idx="3">
                  <c:v>1283.8185314330176</c:v>
                </c:pt>
                <c:pt idx="4">
                  <c:v>1003.4430157770646</c:v>
                </c:pt>
                <c:pt idx="5">
                  <c:v>844.24526354596594</c:v>
                </c:pt>
              </c:numCache>
            </c:numRef>
          </c:val>
        </c:ser>
        <c:ser>
          <c:idx val="1"/>
          <c:order val="1"/>
          <c:tx>
            <c:strRef>
              <c:f>' 56'!$C$8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cat>
            <c:strRef>
              <c:f>' 56'!$A$9:$A$14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56'!$C$9:$C$14</c:f>
              <c:numCache>
                <c:formatCode>#,##0.0</c:formatCode>
                <c:ptCount val="6"/>
                <c:pt idx="0">
                  <c:v>657.3441964893608</c:v>
                </c:pt>
                <c:pt idx="1">
                  <c:v>947.05070711760902</c:v>
                </c:pt>
                <c:pt idx="2">
                  <c:v>1079.9249565070677</c:v>
                </c:pt>
                <c:pt idx="3">
                  <c:v>1083.5039350849463</c:v>
                </c:pt>
                <c:pt idx="4">
                  <c:v>1157.3340110231031</c:v>
                </c:pt>
                <c:pt idx="5">
                  <c:v>1097.0918213276941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12096"/>
        <c:axId val="164217984"/>
      </c:barChart>
      <c:catAx>
        <c:axId val="164212096"/>
        <c:scaling>
          <c:orientation val="minMax"/>
        </c:scaling>
        <c:delete val="0"/>
        <c:axPos val="b"/>
        <c:majorGridlines/>
        <c:numFmt formatCode="@" sourceLinked="1"/>
        <c:majorTickMark val="out"/>
        <c:minorTickMark val="none"/>
        <c:tickLblPos val="nextTo"/>
        <c:crossAx val="164217984"/>
        <c:crosses val="autoZero"/>
        <c:auto val="1"/>
        <c:lblAlgn val="ctr"/>
        <c:lblOffset val="100"/>
        <c:noMultiLvlLbl val="0"/>
      </c:catAx>
      <c:valAx>
        <c:axId val="164217984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21209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Denní závislost spotřeb na teplotě v zimním období 2018/2019</a:t>
            </a:r>
          </a:p>
        </c:rich>
      </c:tx>
      <c:layout>
        <c:manualLayout>
          <c:xMode val="edge"/>
          <c:yMode val="edge"/>
          <c:x val="0.2479471941626383"/>
          <c:y val="4.18005391515589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69709323156947"/>
          <c:y val="0.10351284203511055"/>
          <c:w val="0.84218297562868116"/>
          <c:h val="0.64731982598723126"/>
        </c:manualLayout>
      </c:layout>
      <c:bubbleChart>
        <c:varyColors val="0"/>
        <c:ser>
          <c:idx val="0"/>
          <c:order val="0"/>
          <c:tx>
            <c:strRef>
              <c:f>' 57'!$T$7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"/>
            <c:invertIfNegative val="0"/>
            <c:bubble3D val="1"/>
          </c:dPt>
          <c:dPt>
            <c:idx val="11"/>
            <c:invertIfNegative val="0"/>
            <c:bubble3D val="1"/>
          </c:dPt>
          <c:dPt>
            <c:idx val="26"/>
            <c:invertIfNegative val="0"/>
            <c:bubble3D val="1"/>
          </c:dPt>
          <c:dPt>
            <c:idx val="110"/>
            <c:invertIfNegative val="0"/>
            <c:bubble3D val="1"/>
          </c:dPt>
          <c:dPt>
            <c:idx val="118"/>
            <c:invertIfNegative val="0"/>
            <c:bubble3D val="1"/>
          </c:dPt>
          <c:dPt>
            <c:idx val="127"/>
            <c:invertIfNegative val="0"/>
            <c:bubble3D val="1"/>
          </c:dPt>
          <c:trendline>
            <c:spPr>
              <a:ln w="25400" cmpd="sng">
                <a:solidFill>
                  <a:srgbClr val="FFC000"/>
                </a:solidFill>
              </a:ln>
            </c:spPr>
            <c:trendlineType val="linear"/>
            <c:dispRSqr val="0"/>
            <c:dispEq val="0"/>
          </c:trendline>
          <c:xVal>
            <c:numRef>
              <c:f>' 57'!$S$8:$S$190</c:f>
              <c:numCache>
                <c:formatCode>0.0</c:formatCode>
                <c:ptCount val="183"/>
                <c:pt idx="0">
                  <c:v>7.6</c:v>
                </c:pt>
                <c:pt idx="1">
                  <c:v>7.4</c:v>
                </c:pt>
                <c:pt idx="2">
                  <c:v>9.6999999999999993</c:v>
                </c:pt>
                <c:pt idx="3">
                  <c:v>7.9</c:v>
                </c:pt>
                <c:pt idx="4">
                  <c:v>10.199999999999999</c:v>
                </c:pt>
                <c:pt idx="5">
                  <c:v>12.8</c:v>
                </c:pt>
                <c:pt idx="6">
                  <c:v>13.3</c:v>
                </c:pt>
                <c:pt idx="7">
                  <c:v>9.8000000000000007</c:v>
                </c:pt>
                <c:pt idx="8">
                  <c:v>11.2</c:v>
                </c:pt>
                <c:pt idx="9">
                  <c:v>14.2</c:v>
                </c:pt>
                <c:pt idx="10">
                  <c:v>15</c:v>
                </c:pt>
                <c:pt idx="11">
                  <c:v>13.2</c:v>
                </c:pt>
                <c:pt idx="12">
                  <c:v>13.1</c:v>
                </c:pt>
                <c:pt idx="13">
                  <c:v>14.4</c:v>
                </c:pt>
                <c:pt idx="14">
                  <c:v>13</c:v>
                </c:pt>
                <c:pt idx="15">
                  <c:v>12.2</c:v>
                </c:pt>
                <c:pt idx="16">
                  <c:v>11.3</c:v>
                </c:pt>
                <c:pt idx="17">
                  <c:v>10.9</c:v>
                </c:pt>
                <c:pt idx="18">
                  <c:v>9.8000000000000007</c:v>
                </c:pt>
                <c:pt idx="19">
                  <c:v>8.8000000000000007</c:v>
                </c:pt>
                <c:pt idx="20">
                  <c:v>5.9</c:v>
                </c:pt>
                <c:pt idx="21">
                  <c:v>7.2</c:v>
                </c:pt>
                <c:pt idx="22">
                  <c:v>7.8</c:v>
                </c:pt>
                <c:pt idx="23">
                  <c:v>7.2</c:v>
                </c:pt>
                <c:pt idx="24">
                  <c:v>10.4</c:v>
                </c:pt>
                <c:pt idx="25">
                  <c:v>8.4</c:v>
                </c:pt>
                <c:pt idx="26">
                  <c:v>6.3</c:v>
                </c:pt>
                <c:pt idx="27">
                  <c:v>4</c:v>
                </c:pt>
                <c:pt idx="28">
                  <c:v>10.6</c:v>
                </c:pt>
                <c:pt idx="29">
                  <c:v>12.6</c:v>
                </c:pt>
                <c:pt idx="30">
                  <c:v>8.3000000000000007</c:v>
                </c:pt>
                <c:pt idx="31">
                  <c:v>10.7</c:v>
                </c:pt>
                <c:pt idx="32">
                  <c:v>9.6</c:v>
                </c:pt>
                <c:pt idx="33">
                  <c:v>9.1</c:v>
                </c:pt>
                <c:pt idx="34">
                  <c:v>10.7</c:v>
                </c:pt>
                <c:pt idx="35">
                  <c:v>10.8</c:v>
                </c:pt>
                <c:pt idx="36">
                  <c:v>11.1</c:v>
                </c:pt>
                <c:pt idx="37">
                  <c:v>9.9</c:v>
                </c:pt>
                <c:pt idx="38">
                  <c:v>8.6999999999999993</c:v>
                </c:pt>
                <c:pt idx="39">
                  <c:v>8.8000000000000007</c:v>
                </c:pt>
                <c:pt idx="40">
                  <c:v>8.1999999999999993</c:v>
                </c:pt>
                <c:pt idx="41">
                  <c:v>7.7</c:v>
                </c:pt>
                <c:pt idx="42">
                  <c:v>8</c:v>
                </c:pt>
                <c:pt idx="43">
                  <c:v>8.1999999999999993</c:v>
                </c:pt>
                <c:pt idx="44">
                  <c:v>4.2</c:v>
                </c:pt>
                <c:pt idx="45">
                  <c:v>3.5</c:v>
                </c:pt>
                <c:pt idx="46">
                  <c:v>1.9</c:v>
                </c:pt>
                <c:pt idx="47">
                  <c:v>0.3</c:v>
                </c:pt>
                <c:pt idx="48">
                  <c:v>-0.8</c:v>
                </c:pt>
                <c:pt idx="49">
                  <c:v>-0.5</c:v>
                </c:pt>
                <c:pt idx="50">
                  <c:v>0.2</c:v>
                </c:pt>
                <c:pt idx="51">
                  <c:v>1</c:v>
                </c:pt>
                <c:pt idx="52">
                  <c:v>1.6</c:v>
                </c:pt>
                <c:pt idx="53">
                  <c:v>3.4</c:v>
                </c:pt>
                <c:pt idx="54">
                  <c:v>4.3</c:v>
                </c:pt>
                <c:pt idx="55">
                  <c:v>3.1</c:v>
                </c:pt>
                <c:pt idx="56">
                  <c:v>2.2999999999999998</c:v>
                </c:pt>
                <c:pt idx="57">
                  <c:v>-2.1</c:v>
                </c:pt>
                <c:pt idx="58">
                  <c:v>-3.9</c:v>
                </c:pt>
                <c:pt idx="59">
                  <c:v>-3.9</c:v>
                </c:pt>
                <c:pt idx="60">
                  <c:v>-3.2</c:v>
                </c:pt>
                <c:pt idx="61">
                  <c:v>-1.7</c:v>
                </c:pt>
                <c:pt idx="62">
                  <c:v>0.5</c:v>
                </c:pt>
                <c:pt idx="63">
                  <c:v>4.9000000000000004</c:v>
                </c:pt>
                <c:pt idx="64">
                  <c:v>3.6</c:v>
                </c:pt>
                <c:pt idx="65">
                  <c:v>-1</c:v>
                </c:pt>
                <c:pt idx="66">
                  <c:v>0.6</c:v>
                </c:pt>
                <c:pt idx="67">
                  <c:v>6</c:v>
                </c:pt>
                <c:pt idx="68">
                  <c:v>4.9000000000000004</c:v>
                </c:pt>
                <c:pt idx="69">
                  <c:v>5.4</c:v>
                </c:pt>
                <c:pt idx="70">
                  <c:v>1.7</c:v>
                </c:pt>
                <c:pt idx="71">
                  <c:v>0.8</c:v>
                </c:pt>
                <c:pt idx="72">
                  <c:v>-0.9</c:v>
                </c:pt>
                <c:pt idx="73">
                  <c:v>-3</c:v>
                </c:pt>
                <c:pt idx="74">
                  <c:v>-2.8</c:v>
                </c:pt>
                <c:pt idx="75">
                  <c:v>-2.5</c:v>
                </c:pt>
                <c:pt idx="76">
                  <c:v>-3.3</c:v>
                </c:pt>
                <c:pt idx="77">
                  <c:v>-0.5</c:v>
                </c:pt>
                <c:pt idx="78">
                  <c:v>0.4</c:v>
                </c:pt>
                <c:pt idx="79">
                  <c:v>-0.8</c:v>
                </c:pt>
                <c:pt idx="80">
                  <c:v>-0.8</c:v>
                </c:pt>
                <c:pt idx="81">
                  <c:v>3.1</c:v>
                </c:pt>
                <c:pt idx="82">
                  <c:v>6.1</c:v>
                </c:pt>
                <c:pt idx="83">
                  <c:v>4.8</c:v>
                </c:pt>
                <c:pt idx="84">
                  <c:v>0.4</c:v>
                </c:pt>
                <c:pt idx="85">
                  <c:v>1.4</c:v>
                </c:pt>
                <c:pt idx="86">
                  <c:v>1.9</c:v>
                </c:pt>
                <c:pt idx="87">
                  <c:v>3.9</c:v>
                </c:pt>
                <c:pt idx="88">
                  <c:v>3.3</c:v>
                </c:pt>
                <c:pt idx="89">
                  <c:v>2.2000000000000002</c:v>
                </c:pt>
                <c:pt idx="90">
                  <c:v>3.1</c:v>
                </c:pt>
                <c:pt idx="91">
                  <c:v>2.2000000000000002</c:v>
                </c:pt>
                <c:pt idx="92">
                  <c:v>3.8</c:v>
                </c:pt>
                <c:pt idx="93">
                  <c:v>-1.2</c:v>
                </c:pt>
                <c:pt idx="94">
                  <c:v>-3.5</c:v>
                </c:pt>
                <c:pt idx="95">
                  <c:v>-2.2999999999999998</c:v>
                </c:pt>
                <c:pt idx="96">
                  <c:v>2.1</c:v>
                </c:pt>
                <c:pt idx="97">
                  <c:v>-0.9</c:v>
                </c:pt>
                <c:pt idx="98">
                  <c:v>-0.9</c:v>
                </c:pt>
                <c:pt idx="99">
                  <c:v>1.4</c:v>
                </c:pt>
                <c:pt idx="100">
                  <c:v>-0.3</c:v>
                </c:pt>
                <c:pt idx="101">
                  <c:v>-1.5</c:v>
                </c:pt>
                <c:pt idx="102">
                  <c:v>-3</c:v>
                </c:pt>
                <c:pt idx="103">
                  <c:v>1.4</c:v>
                </c:pt>
                <c:pt idx="104">
                  <c:v>2.9</c:v>
                </c:pt>
                <c:pt idx="105">
                  <c:v>-0.4</c:v>
                </c:pt>
                <c:pt idx="106">
                  <c:v>1.2</c:v>
                </c:pt>
                <c:pt idx="107">
                  <c:v>2.2000000000000002</c:v>
                </c:pt>
                <c:pt idx="108">
                  <c:v>3.9</c:v>
                </c:pt>
                <c:pt idx="109">
                  <c:v>-3</c:v>
                </c:pt>
                <c:pt idx="110">
                  <c:v>-5.6</c:v>
                </c:pt>
                <c:pt idx="111">
                  <c:v>-3.9</c:v>
                </c:pt>
                <c:pt idx="112">
                  <c:v>-6.5</c:v>
                </c:pt>
                <c:pt idx="113">
                  <c:v>-7.6</c:v>
                </c:pt>
                <c:pt idx="114">
                  <c:v>-6.9</c:v>
                </c:pt>
                <c:pt idx="115">
                  <c:v>-5.4</c:v>
                </c:pt>
                <c:pt idx="116">
                  <c:v>-5</c:v>
                </c:pt>
                <c:pt idx="117">
                  <c:v>-0.8</c:v>
                </c:pt>
                <c:pt idx="118">
                  <c:v>1.2</c:v>
                </c:pt>
                <c:pt idx="119">
                  <c:v>0.3</c:v>
                </c:pt>
                <c:pt idx="120">
                  <c:v>-2.2999999999999998</c:v>
                </c:pt>
                <c:pt idx="121">
                  <c:v>-4</c:v>
                </c:pt>
                <c:pt idx="122">
                  <c:v>-2.5</c:v>
                </c:pt>
                <c:pt idx="123">
                  <c:v>0.9</c:v>
                </c:pt>
                <c:pt idx="124">
                  <c:v>3.6</c:v>
                </c:pt>
                <c:pt idx="125">
                  <c:v>0.3</c:v>
                </c:pt>
                <c:pt idx="126">
                  <c:v>-2.7</c:v>
                </c:pt>
                <c:pt idx="127">
                  <c:v>-4.2</c:v>
                </c:pt>
                <c:pt idx="128">
                  <c:v>-3.2</c:v>
                </c:pt>
                <c:pt idx="129">
                  <c:v>-2.2999999999999998</c:v>
                </c:pt>
                <c:pt idx="130">
                  <c:v>1</c:v>
                </c:pt>
                <c:pt idx="131">
                  <c:v>3.3</c:v>
                </c:pt>
                <c:pt idx="132">
                  <c:v>3.3</c:v>
                </c:pt>
                <c:pt idx="133">
                  <c:v>2.5</c:v>
                </c:pt>
                <c:pt idx="134">
                  <c:v>0.4</c:v>
                </c:pt>
                <c:pt idx="135">
                  <c:v>2.8</c:v>
                </c:pt>
                <c:pt idx="136">
                  <c:v>3.1</c:v>
                </c:pt>
                <c:pt idx="137">
                  <c:v>2.4</c:v>
                </c:pt>
                <c:pt idx="138">
                  <c:v>2.5</c:v>
                </c:pt>
                <c:pt idx="139">
                  <c:v>2.5</c:v>
                </c:pt>
                <c:pt idx="140">
                  <c:v>2.7</c:v>
                </c:pt>
                <c:pt idx="141">
                  <c:v>4.2</c:v>
                </c:pt>
                <c:pt idx="142">
                  <c:v>3.2</c:v>
                </c:pt>
                <c:pt idx="143">
                  <c:v>4.8</c:v>
                </c:pt>
                <c:pt idx="144">
                  <c:v>0.7</c:v>
                </c:pt>
                <c:pt idx="145">
                  <c:v>-3.7</c:v>
                </c:pt>
                <c:pt idx="146">
                  <c:v>-0.5</c:v>
                </c:pt>
                <c:pt idx="147">
                  <c:v>4.4000000000000004</c:v>
                </c:pt>
                <c:pt idx="148">
                  <c:v>6.3</c:v>
                </c:pt>
                <c:pt idx="149">
                  <c:v>4.9000000000000004</c:v>
                </c:pt>
                <c:pt idx="150">
                  <c:v>8.1</c:v>
                </c:pt>
                <c:pt idx="151">
                  <c:v>6.2</c:v>
                </c:pt>
                <c:pt idx="152">
                  <c:v>3</c:v>
                </c:pt>
                <c:pt idx="153">
                  <c:v>7.6</c:v>
                </c:pt>
                <c:pt idx="154">
                  <c:v>8.6</c:v>
                </c:pt>
                <c:pt idx="155">
                  <c:v>4.0999999999999996</c:v>
                </c:pt>
                <c:pt idx="156">
                  <c:v>5.6</c:v>
                </c:pt>
                <c:pt idx="157">
                  <c:v>8.5</c:v>
                </c:pt>
                <c:pt idx="158">
                  <c:v>6.7</c:v>
                </c:pt>
                <c:pt idx="159">
                  <c:v>6.7</c:v>
                </c:pt>
                <c:pt idx="160">
                  <c:v>7</c:v>
                </c:pt>
                <c:pt idx="161">
                  <c:v>1.8</c:v>
                </c:pt>
                <c:pt idx="162">
                  <c:v>2.5</c:v>
                </c:pt>
                <c:pt idx="163">
                  <c:v>4.8</c:v>
                </c:pt>
                <c:pt idx="164">
                  <c:v>4</c:v>
                </c:pt>
                <c:pt idx="165">
                  <c:v>6.5</c:v>
                </c:pt>
                <c:pt idx="166">
                  <c:v>6</c:v>
                </c:pt>
                <c:pt idx="167">
                  <c:v>9</c:v>
                </c:pt>
                <c:pt idx="168">
                  <c:v>3.4</c:v>
                </c:pt>
                <c:pt idx="169">
                  <c:v>2.1</c:v>
                </c:pt>
                <c:pt idx="170">
                  <c:v>2.4</c:v>
                </c:pt>
                <c:pt idx="171">
                  <c:v>5.3</c:v>
                </c:pt>
                <c:pt idx="172">
                  <c:v>8.3000000000000007</c:v>
                </c:pt>
                <c:pt idx="173">
                  <c:v>10</c:v>
                </c:pt>
                <c:pt idx="174">
                  <c:v>7.6</c:v>
                </c:pt>
                <c:pt idx="175">
                  <c:v>3.6</c:v>
                </c:pt>
                <c:pt idx="176">
                  <c:v>4.4000000000000004</c:v>
                </c:pt>
                <c:pt idx="177">
                  <c:v>4.7</c:v>
                </c:pt>
                <c:pt idx="178">
                  <c:v>6.7</c:v>
                </c:pt>
                <c:pt idx="179">
                  <c:v>6.4</c:v>
                </c:pt>
                <c:pt idx="180">
                  <c:v>7.7</c:v>
                </c:pt>
                <c:pt idx="181">
                  <c:v>9.3000000000000007</c:v>
                </c:pt>
              </c:numCache>
            </c:numRef>
          </c:xVal>
          <c:yVal>
            <c:numRef>
              <c:f>' 57'!$T$8:$T$190</c:f>
              <c:numCache>
                <c:formatCode>0.0</c:formatCode>
                <c:ptCount val="183"/>
                <c:pt idx="0">
                  <c:v>21.520976707640436</c:v>
                </c:pt>
                <c:pt idx="1">
                  <c:v>23.307525136719843</c:v>
                </c:pt>
                <c:pt idx="2">
                  <c:v>23.54487997302088</c:v>
                </c:pt>
                <c:pt idx="3">
                  <c:v>23.560303490279228</c:v>
                </c:pt>
                <c:pt idx="4">
                  <c:v>21.506474726306347</c:v>
                </c:pt>
                <c:pt idx="5">
                  <c:v>15.287744371795212</c:v>
                </c:pt>
                <c:pt idx="6">
                  <c:v>15.33339524820726</c:v>
                </c:pt>
                <c:pt idx="7">
                  <c:v>21.208116677337888</c:v>
                </c:pt>
                <c:pt idx="8">
                  <c:v>20.67845889673465</c:v>
                </c:pt>
                <c:pt idx="9">
                  <c:v>18.497855216769715</c:v>
                </c:pt>
                <c:pt idx="10">
                  <c:v>18.201277877138413</c:v>
                </c:pt>
                <c:pt idx="11">
                  <c:v>17.1115033509585</c:v>
                </c:pt>
                <c:pt idx="12">
                  <c:v>12.931791635844826</c:v>
                </c:pt>
                <c:pt idx="13">
                  <c:v>13.080465234576909</c:v>
                </c:pt>
                <c:pt idx="14">
                  <c:v>18.197453774594816</c:v>
                </c:pt>
                <c:pt idx="15">
                  <c:v>18.907648910860058</c:v>
                </c:pt>
                <c:pt idx="16">
                  <c:v>19.587788973948093</c:v>
                </c:pt>
                <c:pt idx="17">
                  <c:v>20.188166370144589</c:v>
                </c:pt>
                <c:pt idx="18">
                  <c:v>20.435377204305677</c:v>
                </c:pt>
                <c:pt idx="19">
                  <c:v>18.896454611549526</c:v>
                </c:pt>
                <c:pt idx="20">
                  <c:v>19.990196026978357</c:v>
                </c:pt>
                <c:pt idx="21">
                  <c:v>25.450434558769413</c:v>
                </c:pt>
                <c:pt idx="22">
                  <c:v>24.30479750356761</c:v>
                </c:pt>
                <c:pt idx="23">
                  <c:v>26.143283599694975</c:v>
                </c:pt>
                <c:pt idx="24">
                  <c:v>25.857660559809336</c:v>
                </c:pt>
                <c:pt idx="25">
                  <c:v>24.37465613738226</c:v>
                </c:pt>
                <c:pt idx="26">
                  <c:v>22.246127701267273</c:v>
                </c:pt>
                <c:pt idx="27">
                  <c:v>24.842013451706208</c:v>
                </c:pt>
                <c:pt idx="28">
                  <c:v>26.382428949135257</c:v>
                </c:pt>
                <c:pt idx="29">
                  <c:v>20.505059092364558</c:v>
                </c:pt>
                <c:pt idx="30">
                  <c:v>22.534189462060535</c:v>
                </c:pt>
                <c:pt idx="31">
                  <c:v>22.337165463586274</c:v>
                </c:pt>
                <c:pt idx="32">
                  <c:v>23.150659665068339</c:v>
                </c:pt>
                <c:pt idx="33">
                  <c:v>21.303741955676678</c:v>
                </c:pt>
                <c:pt idx="34">
                  <c:v>19.541864506369027</c:v>
                </c:pt>
                <c:pt idx="35">
                  <c:v>23.969909704679491</c:v>
                </c:pt>
                <c:pt idx="36">
                  <c:v>23.545168508552003</c:v>
                </c:pt>
                <c:pt idx="37">
                  <c:v>24.095212715315167</c:v>
                </c:pt>
                <c:pt idx="38">
                  <c:v>25.200725058732978</c:v>
                </c:pt>
                <c:pt idx="39">
                  <c:v>24.969059801308219</c:v>
                </c:pt>
                <c:pt idx="40">
                  <c:v>20.86953932806162</c:v>
                </c:pt>
                <c:pt idx="41">
                  <c:v>22.642883839942481</c:v>
                </c:pt>
                <c:pt idx="42">
                  <c:v>27.119085714406822</c:v>
                </c:pt>
                <c:pt idx="43">
                  <c:v>25.616508682812785</c:v>
                </c:pt>
                <c:pt idx="44">
                  <c:v>29.022211245369608</c:v>
                </c:pt>
                <c:pt idx="45">
                  <c:v>30.912566173827326</c:v>
                </c:pt>
                <c:pt idx="46">
                  <c:v>32.336789705317443</c:v>
                </c:pt>
                <c:pt idx="47">
                  <c:v>29.089305887662487</c:v>
                </c:pt>
                <c:pt idx="48">
                  <c:v>31.66106377641983</c:v>
                </c:pt>
                <c:pt idx="49">
                  <c:v>35.907580309656915</c:v>
                </c:pt>
                <c:pt idx="50">
                  <c:v>38.36431973315937</c:v>
                </c:pt>
                <c:pt idx="51">
                  <c:v>38.856036753296273</c:v>
                </c:pt>
                <c:pt idx="52">
                  <c:v>38.626530335414927</c:v>
                </c:pt>
                <c:pt idx="53">
                  <c:v>36.20000718817316</c:v>
                </c:pt>
                <c:pt idx="54">
                  <c:v>30.962782634906727</c:v>
                </c:pt>
                <c:pt idx="55">
                  <c:v>29.478130052028547</c:v>
                </c:pt>
                <c:pt idx="56">
                  <c:v>37.362183841297515</c:v>
                </c:pt>
                <c:pt idx="57">
                  <c:v>40.659970519892894</c:v>
                </c:pt>
                <c:pt idx="58">
                  <c:v>42.613480363986163</c:v>
                </c:pt>
                <c:pt idx="59">
                  <c:v>44.151130964298453</c:v>
                </c:pt>
                <c:pt idx="60">
                  <c:v>43.564631193613558</c:v>
                </c:pt>
                <c:pt idx="61">
                  <c:v>38.807036062897289</c:v>
                </c:pt>
                <c:pt idx="62">
                  <c:v>36.255644342638959</c:v>
                </c:pt>
                <c:pt idx="63">
                  <c:v>36.828532676847821</c:v>
                </c:pt>
                <c:pt idx="64">
                  <c:v>37.028496556788014</c:v>
                </c:pt>
                <c:pt idx="65">
                  <c:v>39.334649907090601</c:v>
                </c:pt>
                <c:pt idx="66">
                  <c:v>39.46924384166725</c:v>
                </c:pt>
                <c:pt idx="67">
                  <c:v>34.51878605158101</c:v>
                </c:pt>
                <c:pt idx="68">
                  <c:v>29.346625257758699</c:v>
                </c:pt>
                <c:pt idx="69">
                  <c:v>29.678565509267358</c:v>
                </c:pt>
                <c:pt idx="70">
                  <c:v>37.136876790709287</c:v>
                </c:pt>
                <c:pt idx="71">
                  <c:v>39.990554840575506</c:v>
                </c:pt>
                <c:pt idx="72">
                  <c:v>40.342409151755056</c:v>
                </c:pt>
                <c:pt idx="73">
                  <c:v>43.020497163528191</c:v>
                </c:pt>
                <c:pt idx="74">
                  <c:v>43.077040527609434</c:v>
                </c:pt>
                <c:pt idx="75">
                  <c:v>38.980311177175672</c:v>
                </c:pt>
                <c:pt idx="76">
                  <c:v>38.516155664288284</c:v>
                </c:pt>
                <c:pt idx="77">
                  <c:v>42.709236632191455</c:v>
                </c:pt>
                <c:pt idx="78">
                  <c:v>40.31267552316023</c:v>
                </c:pt>
                <c:pt idx="79">
                  <c:v>40.665216397820103</c:v>
                </c:pt>
                <c:pt idx="80">
                  <c:v>40.277932208463866</c:v>
                </c:pt>
                <c:pt idx="81">
                  <c:v>35.254558876831048</c:v>
                </c:pt>
                <c:pt idx="82">
                  <c:v>27.898667345400973</c:v>
                </c:pt>
                <c:pt idx="83">
                  <c:v>27.102719940686455</c:v>
                </c:pt>
                <c:pt idx="84">
                  <c:v>29.706153143195777</c:v>
                </c:pt>
                <c:pt idx="85">
                  <c:v>30.080353687631085</c:v>
                </c:pt>
                <c:pt idx="86">
                  <c:v>30.385437253637882</c:v>
                </c:pt>
                <c:pt idx="87">
                  <c:v>31.382661579388213</c:v>
                </c:pt>
                <c:pt idx="88">
                  <c:v>29.107829192063182</c:v>
                </c:pt>
                <c:pt idx="89">
                  <c:v>28.934821888766624</c:v>
                </c:pt>
                <c:pt idx="90">
                  <c:v>29.389988566230421</c:v>
                </c:pt>
                <c:pt idx="91">
                  <c:v>29.345083470405886</c:v>
                </c:pt>
                <c:pt idx="92">
                  <c:v>30.142310814590914</c:v>
                </c:pt>
                <c:pt idx="93">
                  <c:v>39.725241731044697</c:v>
                </c:pt>
                <c:pt idx="94">
                  <c:v>43.675934260436236</c:v>
                </c:pt>
                <c:pt idx="95">
                  <c:v>41.062550877756969</c:v>
                </c:pt>
                <c:pt idx="96">
                  <c:v>34.336864588167217</c:v>
                </c:pt>
                <c:pt idx="97">
                  <c:v>38.904247516070704</c:v>
                </c:pt>
                <c:pt idx="98">
                  <c:v>42.42626861137137</c:v>
                </c:pt>
                <c:pt idx="99">
                  <c:v>40.573136840130751</c:v>
                </c:pt>
                <c:pt idx="100">
                  <c:v>41.75617127392745</c:v>
                </c:pt>
                <c:pt idx="101">
                  <c:v>43.209600422613391</c:v>
                </c:pt>
                <c:pt idx="102">
                  <c:v>41.919424146963422</c:v>
                </c:pt>
                <c:pt idx="103">
                  <c:v>34.627393980381342</c:v>
                </c:pt>
                <c:pt idx="104">
                  <c:v>34.015709617180114</c:v>
                </c:pt>
                <c:pt idx="105">
                  <c:v>40.911796550975893</c:v>
                </c:pt>
                <c:pt idx="106">
                  <c:v>39.953557161266971</c:v>
                </c:pt>
                <c:pt idx="107">
                  <c:v>38.703458332655181</c:v>
                </c:pt>
                <c:pt idx="108">
                  <c:v>36.045589029643608</c:v>
                </c:pt>
                <c:pt idx="109">
                  <c:v>41.734401837766598</c:v>
                </c:pt>
                <c:pt idx="110">
                  <c:v>40.088098159186181</c:v>
                </c:pt>
                <c:pt idx="111">
                  <c:v>42.79517787366958</c:v>
                </c:pt>
                <c:pt idx="112">
                  <c:v>48.497901572791811</c:v>
                </c:pt>
                <c:pt idx="113">
                  <c:v>50.53241225692102</c:v>
                </c:pt>
                <c:pt idx="114">
                  <c:v>50.803541216034226</c:v>
                </c:pt>
                <c:pt idx="115">
                  <c:v>50.264411210194623</c:v>
                </c:pt>
                <c:pt idx="116">
                  <c:v>46.826723513246279</c:v>
                </c:pt>
                <c:pt idx="117">
                  <c:v>39.487988475647761</c:v>
                </c:pt>
                <c:pt idx="118">
                  <c:v>36.261438823127342</c:v>
                </c:pt>
                <c:pt idx="119">
                  <c:v>42.411657471385922</c:v>
                </c:pt>
                <c:pt idx="120">
                  <c:v>43.679408358604974</c:v>
                </c:pt>
                <c:pt idx="121">
                  <c:v>44.626644385383372</c:v>
                </c:pt>
                <c:pt idx="122">
                  <c:v>43.819470523882089</c:v>
                </c:pt>
                <c:pt idx="123">
                  <c:v>40.668641186614401</c:v>
                </c:pt>
                <c:pt idx="124">
                  <c:v>33.95127564156941</c:v>
                </c:pt>
                <c:pt idx="125">
                  <c:v>35.576440598592868</c:v>
                </c:pt>
                <c:pt idx="126">
                  <c:v>42.621710175656069</c:v>
                </c:pt>
                <c:pt idx="127">
                  <c:v>43.259692358634751</c:v>
                </c:pt>
                <c:pt idx="128">
                  <c:v>44.215345653734452</c:v>
                </c:pt>
                <c:pt idx="129">
                  <c:v>43.352642422537677</c:v>
                </c:pt>
                <c:pt idx="130">
                  <c:v>38.640187123423921</c:v>
                </c:pt>
                <c:pt idx="131">
                  <c:v>32.903081949949602</c:v>
                </c:pt>
                <c:pt idx="132">
                  <c:v>32.771114623221415</c:v>
                </c:pt>
                <c:pt idx="133">
                  <c:v>38.804306761996493</c:v>
                </c:pt>
                <c:pt idx="134">
                  <c:v>40.061506943995731</c:v>
                </c:pt>
                <c:pt idx="135">
                  <c:v>39.444163479253106</c:v>
                </c:pt>
                <c:pt idx="136">
                  <c:v>37.097800714831862</c:v>
                </c:pt>
                <c:pt idx="137">
                  <c:v>33.885363062985952</c:v>
                </c:pt>
                <c:pt idx="138">
                  <c:v>29.487906866199712</c:v>
                </c:pt>
                <c:pt idx="139">
                  <c:v>29.999019621954588</c:v>
                </c:pt>
                <c:pt idx="140">
                  <c:v>32.859277050069757</c:v>
                </c:pt>
                <c:pt idx="141">
                  <c:v>32.138173626388081</c:v>
                </c:pt>
                <c:pt idx="142">
                  <c:v>34.523471975866819</c:v>
                </c:pt>
                <c:pt idx="143">
                  <c:v>33.492745363398186</c:v>
                </c:pt>
                <c:pt idx="144">
                  <c:v>36.015299525507736</c:v>
                </c:pt>
                <c:pt idx="145">
                  <c:v>34.927188061287076</c:v>
                </c:pt>
                <c:pt idx="146">
                  <c:v>35.122625922887259</c:v>
                </c:pt>
                <c:pt idx="147">
                  <c:v>36.235781016715237</c:v>
                </c:pt>
                <c:pt idx="148">
                  <c:v>33.862794730542667</c:v>
                </c:pt>
                <c:pt idx="149">
                  <c:v>30.568875851930304</c:v>
                </c:pt>
                <c:pt idx="150">
                  <c:v>26.956583467319398</c:v>
                </c:pt>
                <c:pt idx="151">
                  <c:v>30.159439151520967</c:v>
                </c:pt>
                <c:pt idx="152">
                  <c:v>27.795928474276625</c:v>
                </c:pt>
                <c:pt idx="153">
                  <c:v>26.039926891737249</c:v>
                </c:pt>
                <c:pt idx="154">
                  <c:v>26.620917801124026</c:v>
                </c:pt>
                <c:pt idx="155">
                  <c:v>29.880190370346099</c:v>
                </c:pt>
                <c:pt idx="156">
                  <c:v>27.954197941247784</c:v>
                </c:pt>
                <c:pt idx="157">
                  <c:v>25.845133770531699</c:v>
                </c:pt>
                <c:pt idx="158">
                  <c:v>26.301427872169725</c:v>
                </c:pt>
                <c:pt idx="159">
                  <c:v>25.08475607122692</c:v>
                </c:pt>
                <c:pt idx="160">
                  <c:v>26.507336488799314</c:v>
                </c:pt>
                <c:pt idx="161">
                  <c:v>32.172605558101672</c:v>
                </c:pt>
                <c:pt idx="162">
                  <c:v>31.697076028939378</c:v>
                </c:pt>
                <c:pt idx="163">
                  <c:v>30.590620823916883</c:v>
                </c:pt>
                <c:pt idx="164">
                  <c:v>31.111131674746453</c:v>
                </c:pt>
                <c:pt idx="165">
                  <c:v>28.898285260422455</c:v>
                </c:pt>
                <c:pt idx="166">
                  <c:v>26.98227080345897</c:v>
                </c:pt>
                <c:pt idx="167">
                  <c:v>22.69879795305074</c:v>
                </c:pt>
                <c:pt idx="168">
                  <c:v>29.743546027784198</c:v>
                </c:pt>
                <c:pt idx="169">
                  <c:v>32.765146850513268</c:v>
                </c:pt>
                <c:pt idx="170">
                  <c:v>31.729359523485847</c:v>
                </c:pt>
                <c:pt idx="171">
                  <c:v>29.997110309910518</c:v>
                </c:pt>
                <c:pt idx="172">
                  <c:v>25.401073410652863</c:v>
                </c:pt>
                <c:pt idx="173">
                  <c:v>18.938413159926736</c:v>
                </c:pt>
                <c:pt idx="174">
                  <c:v>21.386289952934806</c:v>
                </c:pt>
                <c:pt idx="175">
                  <c:v>26.880412961038012</c:v>
                </c:pt>
                <c:pt idx="176">
                  <c:v>28.745745599254228</c:v>
                </c:pt>
                <c:pt idx="177">
                  <c:v>29.874677284941406</c:v>
                </c:pt>
                <c:pt idx="178">
                  <c:v>29.495741727516915</c:v>
                </c:pt>
                <c:pt idx="179">
                  <c:v>24.309684036811838</c:v>
                </c:pt>
                <c:pt idx="180">
                  <c:v>18.967718093694739</c:v>
                </c:pt>
                <c:pt idx="181">
                  <c:v>19.67030167188345</c:v>
                </c:pt>
              </c:numCache>
            </c:numRef>
          </c:yVal>
          <c:bubbleSize>
            <c:numLit>
              <c:formatCode>General</c:formatCode>
              <c:ptCount val="18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  <c:pt idx="31">
                <c:v>1</c:v>
              </c:pt>
              <c:pt idx="32">
                <c:v>1</c:v>
              </c:pt>
              <c:pt idx="33">
                <c:v>1</c:v>
              </c:pt>
              <c:pt idx="34">
                <c:v>1</c:v>
              </c:pt>
              <c:pt idx="35">
                <c:v>1</c:v>
              </c:pt>
              <c:pt idx="36">
                <c:v>1</c:v>
              </c:pt>
              <c:pt idx="37">
                <c:v>1</c:v>
              </c:pt>
              <c:pt idx="38">
                <c:v>1</c:v>
              </c:pt>
              <c:pt idx="39">
                <c:v>1</c:v>
              </c:pt>
              <c:pt idx="40">
                <c:v>1</c:v>
              </c:pt>
              <c:pt idx="41">
                <c:v>1</c:v>
              </c:pt>
              <c:pt idx="42">
                <c:v>1</c:v>
              </c:pt>
              <c:pt idx="43">
                <c:v>1</c:v>
              </c:pt>
              <c:pt idx="44">
                <c:v>1</c:v>
              </c:pt>
              <c:pt idx="45">
                <c:v>1</c:v>
              </c:pt>
              <c:pt idx="46">
                <c:v>1</c:v>
              </c:pt>
              <c:pt idx="47">
                <c:v>1</c:v>
              </c:pt>
              <c:pt idx="48">
                <c:v>1</c:v>
              </c:pt>
              <c:pt idx="49">
                <c:v>1</c:v>
              </c:pt>
              <c:pt idx="50">
                <c:v>1</c:v>
              </c:pt>
              <c:pt idx="51">
                <c:v>1</c:v>
              </c:pt>
              <c:pt idx="52">
                <c:v>1</c:v>
              </c:pt>
              <c:pt idx="53">
                <c:v>1</c:v>
              </c:pt>
              <c:pt idx="54">
                <c:v>1</c:v>
              </c:pt>
              <c:pt idx="55">
                <c:v>1</c:v>
              </c:pt>
              <c:pt idx="56">
                <c:v>1</c:v>
              </c:pt>
              <c:pt idx="57">
                <c:v>1</c:v>
              </c:pt>
              <c:pt idx="58">
                <c:v>1</c:v>
              </c:pt>
              <c:pt idx="59">
                <c:v>1</c:v>
              </c:pt>
              <c:pt idx="60">
                <c:v>1</c:v>
              </c:pt>
              <c:pt idx="61">
                <c:v>1</c:v>
              </c:pt>
              <c:pt idx="62">
                <c:v>1</c:v>
              </c:pt>
              <c:pt idx="63">
                <c:v>1</c:v>
              </c:pt>
              <c:pt idx="64">
                <c:v>1</c:v>
              </c:pt>
              <c:pt idx="65">
                <c:v>1</c:v>
              </c:pt>
              <c:pt idx="66">
                <c:v>1</c:v>
              </c:pt>
              <c:pt idx="67">
                <c:v>1</c:v>
              </c:pt>
              <c:pt idx="68">
                <c:v>1</c:v>
              </c:pt>
              <c:pt idx="69">
                <c:v>1</c:v>
              </c:pt>
              <c:pt idx="70">
                <c:v>1</c:v>
              </c:pt>
              <c:pt idx="71">
                <c:v>1</c:v>
              </c:pt>
              <c:pt idx="72">
                <c:v>1</c:v>
              </c:pt>
              <c:pt idx="73">
                <c:v>1</c:v>
              </c:pt>
              <c:pt idx="74">
                <c:v>1</c:v>
              </c:pt>
              <c:pt idx="75">
                <c:v>1</c:v>
              </c:pt>
              <c:pt idx="76">
                <c:v>1</c:v>
              </c:pt>
              <c:pt idx="77">
                <c:v>1</c:v>
              </c:pt>
              <c:pt idx="78">
                <c:v>1</c:v>
              </c:pt>
              <c:pt idx="79">
                <c:v>1</c:v>
              </c:pt>
              <c:pt idx="80">
                <c:v>1</c:v>
              </c:pt>
              <c:pt idx="81">
                <c:v>1</c:v>
              </c:pt>
              <c:pt idx="82">
                <c:v>1</c:v>
              </c:pt>
              <c:pt idx="83">
                <c:v>1</c:v>
              </c:pt>
              <c:pt idx="84">
                <c:v>1</c:v>
              </c:pt>
              <c:pt idx="85">
                <c:v>1</c:v>
              </c:pt>
              <c:pt idx="86">
                <c:v>1</c:v>
              </c:pt>
              <c:pt idx="87">
                <c:v>1</c:v>
              </c:pt>
              <c:pt idx="88">
                <c:v>1</c:v>
              </c:pt>
              <c:pt idx="89">
                <c:v>1</c:v>
              </c:pt>
              <c:pt idx="90">
                <c:v>1</c:v>
              </c:pt>
              <c:pt idx="91">
                <c:v>1</c:v>
              </c:pt>
              <c:pt idx="92">
                <c:v>1</c:v>
              </c:pt>
              <c:pt idx="93">
                <c:v>1</c:v>
              </c:pt>
              <c:pt idx="94">
                <c:v>1</c:v>
              </c:pt>
              <c:pt idx="95">
                <c:v>1</c:v>
              </c:pt>
              <c:pt idx="96">
                <c:v>1</c:v>
              </c:pt>
              <c:pt idx="97">
                <c:v>1</c:v>
              </c:pt>
              <c:pt idx="98">
                <c:v>1</c:v>
              </c:pt>
              <c:pt idx="99">
                <c:v>1</c:v>
              </c:pt>
              <c:pt idx="100">
                <c:v>1</c:v>
              </c:pt>
              <c:pt idx="101">
                <c:v>1</c:v>
              </c:pt>
              <c:pt idx="102">
                <c:v>1</c:v>
              </c:pt>
              <c:pt idx="103">
                <c:v>1</c:v>
              </c:pt>
              <c:pt idx="104">
                <c:v>1</c:v>
              </c:pt>
              <c:pt idx="105">
                <c:v>1</c:v>
              </c:pt>
              <c:pt idx="106">
                <c:v>1</c:v>
              </c:pt>
              <c:pt idx="107">
                <c:v>1</c:v>
              </c:pt>
              <c:pt idx="108">
                <c:v>1</c:v>
              </c:pt>
              <c:pt idx="109">
                <c:v>1</c:v>
              </c:pt>
              <c:pt idx="110">
                <c:v>1</c:v>
              </c:pt>
              <c:pt idx="111">
                <c:v>1</c:v>
              </c:pt>
              <c:pt idx="112">
                <c:v>1</c:v>
              </c:pt>
              <c:pt idx="113">
                <c:v>1</c:v>
              </c:pt>
              <c:pt idx="114">
                <c:v>1</c:v>
              </c:pt>
              <c:pt idx="115">
                <c:v>1</c:v>
              </c:pt>
              <c:pt idx="116">
                <c:v>1</c:v>
              </c:pt>
              <c:pt idx="117">
                <c:v>1</c:v>
              </c:pt>
              <c:pt idx="118">
                <c:v>1</c:v>
              </c:pt>
              <c:pt idx="119">
                <c:v>1</c:v>
              </c:pt>
              <c:pt idx="120">
                <c:v>1</c:v>
              </c:pt>
              <c:pt idx="121">
                <c:v>1</c:v>
              </c:pt>
              <c:pt idx="122">
                <c:v>1</c:v>
              </c:pt>
              <c:pt idx="123">
                <c:v>1</c:v>
              </c:pt>
              <c:pt idx="124">
                <c:v>1</c:v>
              </c:pt>
              <c:pt idx="125">
                <c:v>1</c:v>
              </c:pt>
              <c:pt idx="126">
                <c:v>1</c:v>
              </c:pt>
              <c:pt idx="127">
                <c:v>1</c:v>
              </c:pt>
              <c:pt idx="128">
                <c:v>1</c:v>
              </c:pt>
              <c:pt idx="129">
                <c:v>1</c:v>
              </c:pt>
              <c:pt idx="130">
                <c:v>1</c:v>
              </c:pt>
              <c:pt idx="131">
                <c:v>1</c:v>
              </c:pt>
              <c:pt idx="132">
                <c:v>1</c:v>
              </c:pt>
              <c:pt idx="133">
                <c:v>1</c:v>
              </c:pt>
              <c:pt idx="134">
                <c:v>1</c:v>
              </c:pt>
              <c:pt idx="135">
                <c:v>1</c:v>
              </c:pt>
              <c:pt idx="136">
                <c:v>1</c:v>
              </c:pt>
              <c:pt idx="137">
                <c:v>1</c:v>
              </c:pt>
              <c:pt idx="138">
                <c:v>1</c:v>
              </c:pt>
              <c:pt idx="139">
                <c:v>1</c:v>
              </c:pt>
              <c:pt idx="140">
                <c:v>1</c:v>
              </c:pt>
              <c:pt idx="141">
                <c:v>1</c:v>
              </c:pt>
              <c:pt idx="142">
                <c:v>1</c:v>
              </c:pt>
              <c:pt idx="143">
                <c:v>1</c:v>
              </c:pt>
              <c:pt idx="144">
                <c:v>1</c:v>
              </c:pt>
              <c:pt idx="145">
                <c:v>1</c:v>
              </c:pt>
              <c:pt idx="146">
                <c:v>1</c:v>
              </c:pt>
              <c:pt idx="147">
                <c:v>1</c:v>
              </c:pt>
              <c:pt idx="148">
                <c:v>1</c:v>
              </c:pt>
              <c:pt idx="149">
                <c:v>1</c:v>
              </c:pt>
              <c:pt idx="150">
                <c:v>1</c:v>
              </c:pt>
              <c:pt idx="151">
                <c:v>1</c:v>
              </c:pt>
              <c:pt idx="152">
                <c:v>1</c:v>
              </c:pt>
              <c:pt idx="153">
                <c:v>1</c:v>
              </c:pt>
              <c:pt idx="154">
                <c:v>1</c:v>
              </c:pt>
              <c:pt idx="155">
                <c:v>1</c:v>
              </c:pt>
              <c:pt idx="156">
                <c:v>1</c:v>
              </c:pt>
              <c:pt idx="157">
                <c:v>1</c:v>
              </c:pt>
              <c:pt idx="158">
                <c:v>1</c:v>
              </c:pt>
              <c:pt idx="159">
                <c:v>1</c:v>
              </c:pt>
              <c:pt idx="160">
                <c:v>1</c:v>
              </c:pt>
              <c:pt idx="161">
                <c:v>1</c:v>
              </c:pt>
              <c:pt idx="162">
                <c:v>1</c:v>
              </c:pt>
              <c:pt idx="163">
                <c:v>1</c:v>
              </c:pt>
              <c:pt idx="164">
                <c:v>1</c:v>
              </c:pt>
              <c:pt idx="165">
                <c:v>1</c:v>
              </c:pt>
              <c:pt idx="166">
                <c:v>1</c:v>
              </c:pt>
              <c:pt idx="167">
                <c:v>1</c:v>
              </c:pt>
              <c:pt idx="168">
                <c:v>1</c:v>
              </c:pt>
              <c:pt idx="169">
                <c:v>1</c:v>
              </c:pt>
              <c:pt idx="170">
                <c:v>1</c:v>
              </c:pt>
              <c:pt idx="171">
                <c:v>1</c:v>
              </c:pt>
              <c:pt idx="172">
                <c:v>1</c:v>
              </c:pt>
              <c:pt idx="173">
                <c:v>1</c:v>
              </c:pt>
              <c:pt idx="174">
                <c:v>1</c:v>
              </c:pt>
              <c:pt idx="175">
                <c:v>1</c:v>
              </c:pt>
              <c:pt idx="176">
                <c:v>1</c:v>
              </c:pt>
              <c:pt idx="177">
                <c:v>1</c:v>
              </c:pt>
              <c:pt idx="178">
                <c:v>1</c:v>
              </c:pt>
              <c:pt idx="179">
                <c:v>1</c:v>
              </c:pt>
              <c:pt idx="180">
                <c:v>1</c:v>
              </c:pt>
              <c:pt idx="181">
                <c:v>1</c:v>
              </c:pt>
              <c:pt idx="182">
                <c:v>1</c:v>
              </c:pt>
            </c:numLit>
          </c:bubbleSize>
          <c:bubble3D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"/>
        <c:showNegBubbles val="0"/>
        <c:axId val="3639936"/>
        <c:axId val="166474496"/>
      </c:bubbleChart>
      <c:valAx>
        <c:axId val="3639936"/>
        <c:scaling>
          <c:orientation val="minMax"/>
          <c:max val="16"/>
          <c:min val="-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denní průměrná teplota</a:t>
                </a:r>
                <a:r>
                  <a:rPr lang="cs-CZ" b="0"/>
                  <a:t> (°C)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41223377257854654"/>
              <c:y val="0.8158364864431607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6474496"/>
        <c:crossesAt val="6"/>
        <c:crossBetween val="midCat"/>
        <c:majorUnit val="2"/>
      </c:valAx>
      <c:valAx>
        <c:axId val="166474496"/>
        <c:scaling>
          <c:orientation val="minMax"/>
          <c:max val="55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množství plynu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5.8672138578334376E-3"/>
              <c:y val="0.33862954170015119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3639936"/>
        <c:crossesAt val="-12"/>
        <c:crossBetween val="midCat"/>
        <c:majorUnit val="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800" b="0" i="0" baseline="0">
                <a:effectLst/>
              </a:rPr>
              <a:t>Průběh d</a:t>
            </a:r>
            <a:r>
              <a:rPr lang="en-US" sz="800" b="0" i="0" baseline="0">
                <a:effectLst/>
              </a:rPr>
              <a:t>enní</a:t>
            </a:r>
            <a:r>
              <a:rPr lang="cs-CZ" sz="800" b="0" i="0" baseline="0">
                <a:effectLst/>
              </a:rPr>
              <a:t>ch</a:t>
            </a:r>
            <a:r>
              <a:rPr lang="en-US" sz="800" b="0" i="0" baseline="0">
                <a:effectLst/>
              </a:rPr>
              <a:t> spotřeb zemního plynu </a:t>
            </a:r>
            <a:r>
              <a:rPr lang="cs-CZ" sz="800" b="0"/>
              <a:t>v zimním období 2018/2019</a:t>
            </a:r>
          </a:p>
        </c:rich>
      </c:tx>
      <c:layout>
        <c:manualLayout>
          <c:xMode val="edge"/>
          <c:yMode val="edge"/>
          <c:x val="0.2479471941626383"/>
          <c:y val="4.18005391515589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69709323156947"/>
          <c:y val="0.10351284203511055"/>
          <c:w val="0.84218297562868116"/>
          <c:h val="0.66066984509247517"/>
        </c:manualLayout>
      </c:layout>
      <c:lineChart>
        <c:grouping val="standard"/>
        <c:varyColors val="0"/>
        <c:ser>
          <c:idx val="1"/>
          <c:order val="0"/>
          <c:tx>
            <c:strRef>
              <c:f>' 57'!$U$7</c:f>
              <c:strCache>
                <c:ptCount val="1"/>
                <c:pt idx="0">
                  <c:v>2017/2018</c:v>
                </c:pt>
              </c:strCache>
            </c:strRef>
          </c:tx>
          <c:spPr>
            <a:ln w="1905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57'!$R$8:$R$190</c:f>
              <c:numCache>
                <c:formatCode>m/d/yyyy</c:formatCode>
                <c:ptCount val="183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43379</c:v>
                </c:pt>
                <c:pt idx="6">
                  <c:v>43380</c:v>
                </c:pt>
                <c:pt idx="7">
                  <c:v>43381</c:v>
                </c:pt>
                <c:pt idx="8">
                  <c:v>43382</c:v>
                </c:pt>
                <c:pt idx="9">
                  <c:v>43383</c:v>
                </c:pt>
                <c:pt idx="10">
                  <c:v>43384</c:v>
                </c:pt>
                <c:pt idx="11">
                  <c:v>43385</c:v>
                </c:pt>
                <c:pt idx="12">
                  <c:v>43386</c:v>
                </c:pt>
                <c:pt idx="13">
                  <c:v>43387</c:v>
                </c:pt>
                <c:pt idx="14">
                  <c:v>43388</c:v>
                </c:pt>
                <c:pt idx="15">
                  <c:v>43389</c:v>
                </c:pt>
                <c:pt idx="16">
                  <c:v>43390</c:v>
                </c:pt>
                <c:pt idx="17">
                  <c:v>43391</c:v>
                </c:pt>
                <c:pt idx="18">
                  <c:v>43392</c:v>
                </c:pt>
                <c:pt idx="19">
                  <c:v>43393</c:v>
                </c:pt>
                <c:pt idx="20">
                  <c:v>43394</c:v>
                </c:pt>
                <c:pt idx="21">
                  <c:v>43395</c:v>
                </c:pt>
                <c:pt idx="22">
                  <c:v>43396</c:v>
                </c:pt>
                <c:pt idx="23">
                  <c:v>43397</c:v>
                </c:pt>
                <c:pt idx="24">
                  <c:v>43398</c:v>
                </c:pt>
                <c:pt idx="25">
                  <c:v>43399</c:v>
                </c:pt>
                <c:pt idx="26">
                  <c:v>43400</c:v>
                </c:pt>
                <c:pt idx="27">
                  <c:v>43401</c:v>
                </c:pt>
                <c:pt idx="28">
                  <c:v>43402</c:v>
                </c:pt>
                <c:pt idx="29">
                  <c:v>43403</c:v>
                </c:pt>
                <c:pt idx="30">
                  <c:v>43404</c:v>
                </c:pt>
                <c:pt idx="31">
                  <c:v>43405</c:v>
                </c:pt>
                <c:pt idx="32">
                  <c:v>43406</c:v>
                </c:pt>
                <c:pt idx="33">
                  <c:v>43407</c:v>
                </c:pt>
                <c:pt idx="34">
                  <c:v>43408</c:v>
                </c:pt>
                <c:pt idx="35">
                  <c:v>43409</c:v>
                </c:pt>
                <c:pt idx="36">
                  <c:v>43410</c:v>
                </c:pt>
                <c:pt idx="37">
                  <c:v>43411</c:v>
                </c:pt>
                <c:pt idx="38">
                  <c:v>43412</c:v>
                </c:pt>
                <c:pt idx="39">
                  <c:v>43413</c:v>
                </c:pt>
                <c:pt idx="40">
                  <c:v>43414</c:v>
                </c:pt>
                <c:pt idx="41">
                  <c:v>43415</c:v>
                </c:pt>
                <c:pt idx="42">
                  <c:v>43416</c:v>
                </c:pt>
                <c:pt idx="43">
                  <c:v>43417</c:v>
                </c:pt>
                <c:pt idx="44">
                  <c:v>43418</c:v>
                </c:pt>
                <c:pt idx="45">
                  <c:v>43419</c:v>
                </c:pt>
                <c:pt idx="46">
                  <c:v>43420</c:v>
                </c:pt>
                <c:pt idx="47">
                  <c:v>43421</c:v>
                </c:pt>
                <c:pt idx="48">
                  <c:v>43422</c:v>
                </c:pt>
                <c:pt idx="49">
                  <c:v>43423</c:v>
                </c:pt>
                <c:pt idx="50">
                  <c:v>43424</c:v>
                </c:pt>
                <c:pt idx="51">
                  <c:v>43425</c:v>
                </c:pt>
                <c:pt idx="52">
                  <c:v>43426</c:v>
                </c:pt>
                <c:pt idx="53">
                  <c:v>43427</c:v>
                </c:pt>
                <c:pt idx="54">
                  <c:v>43428</c:v>
                </c:pt>
                <c:pt idx="55">
                  <c:v>43429</c:v>
                </c:pt>
                <c:pt idx="56">
                  <c:v>43430</c:v>
                </c:pt>
                <c:pt idx="57">
                  <c:v>43431</c:v>
                </c:pt>
                <c:pt idx="58">
                  <c:v>43432</c:v>
                </c:pt>
                <c:pt idx="59">
                  <c:v>43433</c:v>
                </c:pt>
                <c:pt idx="60">
                  <c:v>43434</c:v>
                </c:pt>
                <c:pt idx="61">
                  <c:v>43435</c:v>
                </c:pt>
                <c:pt idx="62">
                  <c:v>43436</c:v>
                </c:pt>
                <c:pt idx="63">
                  <c:v>43437</c:v>
                </c:pt>
                <c:pt idx="64">
                  <c:v>43438</c:v>
                </c:pt>
                <c:pt idx="65">
                  <c:v>43439</c:v>
                </c:pt>
                <c:pt idx="66">
                  <c:v>43440</c:v>
                </c:pt>
                <c:pt idx="67">
                  <c:v>43441</c:v>
                </c:pt>
                <c:pt idx="68">
                  <c:v>43442</c:v>
                </c:pt>
                <c:pt idx="69">
                  <c:v>43443</c:v>
                </c:pt>
                <c:pt idx="70">
                  <c:v>43444</c:v>
                </c:pt>
                <c:pt idx="71">
                  <c:v>43445</c:v>
                </c:pt>
                <c:pt idx="72">
                  <c:v>43446</c:v>
                </c:pt>
                <c:pt idx="73">
                  <c:v>43447</c:v>
                </c:pt>
                <c:pt idx="74">
                  <c:v>43448</c:v>
                </c:pt>
                <c:pt idx="75">
                  <c:v>43449</c:v>
                </c:pt>
                <c:pt idx="76">
                  <c:v>43450</c:v>
                </c:pt>
                <c:pt idx="77">
                  <c:v>43451</c:v>
                </c:pt>
                <c:pt idx="78">
                  <c:v>43452</c:v>
                </c:pt>
                <c:pt idx="79">
                  <c:v>43453</c:v>
                </c:pt>
                <c:pt idx="80">
                  <c:v>43454</c:v>
                </c:pt>
                <c:pt idx="81">
                  <c:v>43455</c:v>
                </c:pt>
                <c:pt idx="82">
                  <c:v>43456</c:v>
                </c:pt>
                <c:pt idx="83">
                  <c:v>43457</c:v>
                </c:pt>
                <c:pt idx="84">
                  <c:v>43458</c:v>
                </c:pt>
                <c:pt idx="85">
                  <c:v>43459</c:v>
                </c:pt>
                <c:pt idx="86">
                  <c:v>43460</c:v>
                </c:pt>
                <c:pt idx="87">
                  <c:v>43461</c:v>
                </c:pt>
                <c:pt idx="88">
                  <c:v>43462</c:v>
                </c:pt>
                <c:pt idx="89">
                  <c:v>43463</c:v>
                </c:pt>
                <c:pt idx="90">
                  <c:v>43464</c:v>
                </c:pt>
                <c:pt idx="91">
                  <c:v>43465</c:v>
                </c:pt>
                <c:pt idx="92">
                  <c:v>43466</c:v>
                </c:pt>
                <c:pt idx="93">
                  <c:v>43467</c:v>
                </c:pt>
                <c:pt idx="94">
                  <c:v>43468</c:v>
                </c:pt>
                <c:pt idx="95">
                  <c:v>43469</c:v>
                </c:pt>
                <c:pt idx="96">
                  <c:v>43470</c:v>
                </c:pt>
                <c:pt idx="97">
                  <c:v>43471</c:v>
                </c:pt>
                <c:pt idx="98">
                  <c:v>43472</c:v>
                </c:pt>
                <c:pt idx="99">
                  <c:v>43473</c:v>
                </c:pt>
                <c:pt idx="100">
                  <c:v>43474</c:v>
                </c:pt>
                <c:pt idx="101">
                  <c:v>43475</c:v>
                </c:pt>
                <c:pt idx="102">
                  <c:v>43476</c:v>
                </c:pt>
                <c:pt idx="103">
                  <c:v>43477</c:v>
                </c:pt>
                <c:pt idx="104">
                  <c:v>43478</c:v>
                </c:pt>
                <c:pt idx="105">
                  <c:v>43479</c:v>
                </c:pt>
                <c:pt idx="106">
                  <c:v>43480</c:v>
                </c:pt>
                <c:pt idx="107">
                  <c:v>43481</c:v>
                </c:pt>
                <c:pt idx="108">
                  <c:v>43482</c:v>
                </c:pt>
                <c:pt idx="109">
                  <c:v>43483</c:v>
                </c:pt>
                <c:pt idx="110">
                  <c:v>43484</c:v>
                </c:pt>
                <c:pt idx="111">
                  <c:v>43485</c:v>
                </c:pt>
                <c:pt idx="112">
                  <c:v>43486</c:v>
                </c:pt>
                <c:pt idx="113">
                  <c:v>43487</c:v>
                </c:pt>
                <c:pt idx="114">
                  <c:v>43488</c:v>
                </c:pt>
                <c:pt idx="115">
                  <c:v>43489</c:v>
                </c:pt>
                <c:pt idx="116">
                  <c:v>43490</c:v>
                </c:pt>
                <c:pt idx="117">
                  <c:v>43491</c:v>
                </c:pt>
                <c:pt idx="118">
                  <c:v>43492</c:v>
                </c:pt>
                <c:pt idx="119">
                  <c:v>43493</c:v>
                </c:pt>
                <c:pt idx="120">
                  <c:v>43494</c:v>
                </c:pt>
                <c:pt idx="121">
                  <c:v>43495</c:v>
                </c:pt>
                <c:pt idx="122">
                  <c:v>43496</c:v>
                </c:pt>
                <c:pt idx="123">
                  <c:v>43497</c:v>
                </c:pt>
                <c:pt idx="124">
                  <c:v>43498</c:v>
                </c:pt>
                <c:pt idx="125">
                  <c:v>43499</c:v>
                </c:pt>
                <c:pt idx="126">
                  <c:v>43500</c:v>
                </c:pt>
                <c:pt idx="127">
                  <c:v>43501</c:v>
                </c:pt>
                <c:pt idx="128">
                  <c:v>43502</c:v>
                </c:pt>
                <c:pt idx="129">
                  <c:v>43503</c:v>
                </c:pt>
                <c:pt idx="130">
                  <c:v>43504</c:v>
                </c:pt>
                <c:pt idx="131">
                  <c:v>43505</c:v>
                </c:pt>
                <c:pt idx="132">
                  <c:v>43506</c:v>
                </c:pt>
                <c:pt idx="133">
                  <c:v>43507</c:v>
                </c:pt>
                <c:pt idx="134">
                  <c:v>43508</c:v>
                </c:pt>
                <c:pt idx="135">
                  <c:v>43509</c:v>
                </c:pt>
                <c:pt idx="136">
                  <c:v>43510</c:v>
                </c:pt>
                <c:pt idx="137">
                  <c:v>43511</c:v>
                </c:pt>
                <c:pt idx="138">
                  <c:v>43512</c:v>
                </c:pt>
                <c:pt idx="139">
                  <c:v>43513</c:v>
                </c:pt>
                <c:pt idx="140">
                  <c:v>43514</c:v>
                </c:pt>
                <c:pt idx="141">
                  <c:v>43515</c:v>
                </c:pt>
                <c:pt idx="142">
                  <c:v>43516</c:v>
                </c:pt>
                <c:pt idx="143">
                  <c:v>43517</c:v>
                </c:pt>
                <c:pt idx="144">
                  <c:v>43518</c:v>
                </c:pt>
                <c:pt idx="145">
                  <c:v>43519</c:v>
                </c:pt>
                <c:pt idx="146">
                  <c:v>43520</c:v>
                </c:pt>
                <c:pt idx="147">
                  <c:v>43521</c:v>
                </c:pt>
                <c:pt idx="148">
                  <c:v>43522</c:v>
                </c:pt>
                <c:pt idx="149">
                  <c:v>43523</c:v>
                </c:pt>
                <c:pt idx="150">
                  <c:v>43524</c:v>
                </c:pt>
                <c:pt idx="151">
                  <c:v>43525</c:v>
                </c:pt>
                <c:pt idx="152">
                  <c:v>43526</c:v>
                </c:pt>
                <c:pt idx="153">
                  <c:v>43527</c:v>
                </c:pt>
                <c:pt idx="154">
                  <c:v>43528</c:v>
                </c:pt>
                <c:pt idx="155">
                  <c:v>43529</c:v>
                </c:pt>
                <c:pt idx="156">
                  <c:v>43530</c:v>
                </c:pt>
                <c:pt idx="157">
                  <c:v>43531</c:v>
                </c:pt>
                <c:pt idx="158">
                  <c:v>43532</c:v>
                </c:pt>
                <c:pt idx="159">
                  <c:v>43533</c:v>
                </c:pt>
                <c:pt idx="160">
                  <c:v>43534</c:v>
                </c:pt>
                <c:pt idx="161">
                  <c:v>43535</c:v>
                </c:pt>
                <c:pt idx="162">
                  <c:v>43536</c:v>
                </c:pt>
                <c:pt idx="163">
                  <c:v>43537</c:v>
                </c:pt>
                <c:pt idx="164">
                  <c:v>43538</c:v>
                </c:pt>
                <c:pt idx="165">
                  <c:v>43539</c:v>
                </c:pt>
                <c:pt idx="166">
                  <c:v>43540</c:v>
                </c:pt>
                <c:pt idx="167">
                  <c:v>43541</c:v>
                </c:pt>
                <c:pt idx="168">
                  <c:v>43542</c:v>
                </c:pt>
                <c:pt idx="169">
                  <c:v>43543</c:v>
                </c:pt>
                <c:pt idx="170">
                  <c:v>43544</c:v>
                </c:pt>
                <c:pt idx="171">
                  <c:v>43545</c:v>
                </c:pt>
                <c:pt idx="172">
                  <c:v>43546</c:v>
                </c:pt>
                <c:pt idx="173">
                  <c:v>43547</c:v>
                </c:pt>
                <c:pt idx="174">
                  <c:v>43548</c:v>
                </c:pt>
                <c:pt idx="175">
                  <c:v>43549</c:v>
                </c:pt>
                <c:pt idx="176">
                  <c:v>43550</c:v>
                </c:pt>
                <c:pt idx="177">
                  <c:v>43551</c:v>
                </c:pt>
                <c:pt idx="178">
                  <c:v>43552</c:v>
                </c:pt>
                <c:pt idx="179">
                  <c:v>43553</c:v>
                </c:pt>
                <c:pt idx="180">
                  <c:v>43554</c:v>
                </c:pt>
                <c:pt idx="181">
                  <c:v>43555</c:v>
                </c:pt>
              </c:numCache>
            </c:numRef>
          </c:cat>
          <c:val>
            <c:numRef>
              <c:f>' 57'!$U$8:$U$190</c:f>
              <c:numCache>
                <c:formatCode>0.0</c:formatCode>
                <c:ptCount val="183"/>
                <c:pt idx="0">
                  <c:v>16.017587818141084</c:v>
                </c:pt>
                <c:pt idx="1">
                  <c:v>18.249307472479362</c:v>
                </c:pt>
                <c:pt idx="2">
                  <c:v>20.161142818372486</c:v>
                </c:pt>
                <c:pt idx="3">
                  <c:v>19.728116020231852</c:v>
                </c:pt>
                <c:pt idx="4">
                  <c:v>20.249228036518296</c:v>
                </c:pt>
                <c:pt idx="5">
                  <c:v>20.939021739597422</c:v>
                </c:pt>
                <c:pt idx="6">
                  <c:v>18.661121000348206</c:v>
                </c:pt>
                <c:pt idx="7">
                  <c:v>20.030077369744728</c:v>
                </c:pt>
                <c:pt idx="8">
                  <c:v>25.588057559178768</c:v>
                </c:pt>
                <c:pt idx="9">
                  <c:v>23.162463689574846</c:v>
                </c:pt>
                <c:pt idx="10">
                  <c:v>20.803858022023448</c:v>
                </c:pt>
                <c:pt idx="11">
                  <c:v>20.037637943948027</c:v>
                </c:pt>
                <c:pt idx="12">
                  <c:v>21.02040812040611</c:v>
                </c:pt>
                <c:pt idx="13">
                  <c:v>16.267106184616512</c:v>
                </c:pt>
                <c:pt idx="14">
                  <c:v>15.859245524941235</c:v>
                </c:pt>
                <c:pt idx="15">
                  <c:v>19.730419550107204</c:v>
                </c:pt>
                <c:pt idx="16">
                  <c:v>18.029060890775003</c:v>
                </c:pt>
                <c:pt idx="17">
                  <c:v>21.519464723123871</c:v>
                </c:pt>
                <c:pt idx="18">
                  <c:v>21.696111262993579</c:v>
                </c:pt>
                <c:pt idx="19">
                  <c:v>21.912682977926085</c:v>
                </c:pt>
                <c:pt idx="20">
                  <c:v>17.487504916221109</c:v>
                </c:pt>
                <c:pt idx="21">
                  <c:v>19.263169363224982</c:v>
                </c:pt>
                <c:pt idx="22">
                  <c:v>25.708469830406894</c:v>
                </c:pt>
                <c:pt idx="23">
                  <c:v>24.913877702081418</c:v>
                </c:pt>
                <c:pt idx="24">
                  <c:v>22.13407095647193</c:v>
                </c:pt>
                <c:pt idx="25">
                  <c:v>22.463291430379456</c:v>
                </c:pt>
                <c:pt idx="26">
                  <c:v>21.963584234640251</c:v>
                </c:pt>
                <c:pt idx="27">
                  <c:v>22.220387452566321</c:v>
                </c:pt>
                <c:pt idx="28">
                  <c:v>23.155173446515555</c:v>
                </c:pt>
                <c:pt idx="29">
                  <c:v>28.929507205246221</c:v>
                </c:pt>
                <c:pt idx="30">
                  <c:v>29.443203678558362</c:v>
                </c:pt>
                <c:pt idx="31">
                  <c:v>29.028742363658139</c:v>
                </c:pt>
                <c:pt idx="32">
                  <c:v>27.6214730239173</c:v>
                </c:pt>
                <c:pt idx="33">
                  <c:v>28.617289552170611</c:v>
                </c:pt>
                <c:pt idx="34">
                  <c:v>24.77184623032711</c:v>
                </c:pt>
                <c:pt idx="35">
                  <c:v>25.200028271999514</c:v>
                </c:pt>
                <c:pt idx="36">
                  <c:v>30.41136636641718</c:v>
                </c:pt>
                <c:pt idx="37">
                  <c:v>31.059391170064437</c:v>
                </c:pt>
                <c:pt idx="38">
                  <c:v>32.068858478846565</c:v>
                </c:pt>
                <c:pt idx="39">
                  <c:v>30.78005880583072</c:v>
                </c:pt>
                <c:pt idx="40">
                  <c:v>28.455566654090898</c:v>
                </c:pt>
                <c:pt idx="41">
                  <c:v>26.357544792169673</c:v>
                </c:pt>
                <c:pt idx="42">
                  <c:v>28.194048348736324</c:v>
                </c:pt>
                <c:pt idx="43">
                  <c:v>35.342391026187705</c:v>
                </c:pt>
                <c:pt idx="44">
                  <c:v>35.532220177342666</c:v>
                </c:pt>
                <c:pt idx="45">
                  <c:v>35.690273593528175</c:v>
                </c:pt>
                <c:pt idx="46">
                  <c:v>34.459579872896676</c:v>
                </c:pt>
                <c:pt idx="47">
                  <c:v>32.23813118058262</c:v>
                </c:pt>
                <c:pt idx="48">
                  <c:v>28.57723795345068</c:v>
                </c:pt>
                <c:pt idx="49">
                  <c:v>30.450287332551568</c:v>
                </c:pt>
                <c:pt idx="50">
                  <c:v>36.31793354044494</c:v>
                </c:pt>
                <c:pt idx="51">
                  <c:v>35.196564033146259</c:v>
                </c:pt>
                <c:pt idx="52">
                  <c:v>31.215844681319474</c:v>
                </c:pt>
                <c:pt idx="53">
                  <c:v>31.867110901115758</c:v>
                </c:pt>
                <c:pt idx="54">
                  <c:v>32.191149309126274</c:v>
                </c:pt>
                <c:pt idx="55">
                  <c:v>27.939339024836443</c:v>
                </c:pt>
                <c:pt idx="56">
                  <c:v>30.859602303783916</c:v>
                </c:pt>
                <c:pt idx="57">
                  <c:v>34.844405853861019</c:v>
                </c:pt>
                <c:pt idx="58">
                  <c:v>34.673873096890659</c:v>
                </c:pt>
                <c:pt idx="59">
                  <c:v>38.458290947192339</c:v>
                </c:pt>
                <c:pt idx="60">
                  <c:v>38.630360174203062</c:v>
                </c:pt>
                <c:pt idx="61">
                  <c:v>39.579269594923623</c:v>
                </c:pt>
                <c:pt idx="62">
                  <c:v>35.405125252513784</c:v>
                </c:pt>
                <c:pt idx="63">
                  <c:v>36.249633410484606</c:v>
                </c:pt>
                <c:pt idx="64">
                  <c:v>39.171534770999685</c:v>
                </c:pt>
                <c:pt idx="65">
                  <c:v>37.10405203446652</c:v>
                </c:pt>
                <c:pt idx="66">
                  <c:v>36.04272019874162</c:v>
                </c:pt>
                <c:pt idx="67">
                  <c:v>35.094191293350448</c:v>
                </c:pt>
                <c:pt idx="68">
                  <c:v>35.416081282935501</c:v>
                </c:pt>
                <c:pt idx="69">
                  <c:v>34.59171081644854</c:v>
                </c:pt>
                <c:pt idx="70">
                  <c:v>35.311256015795905</c:v>
                </c:pt>
                <c:pt idx="71">
                  <c:v>36.350536897691214</c:v>
                </c:pt>
                <c:pt idx="72">
                  <c:v>34.590856746049539</c:v>
                </c:pt>
                <c:pt idx="73">
                  <c:v>35.783543415991382</c:v>
                </c:pt>
                <c:pt idx="74">
                  <c:v>35.859101837600029</c:v>
                </c:pt>
                <c:pt idx="75">
                  <c:v>36.93685567585807</c:v>
                </c:pt>
                <c:pt idx="76">
                  <c:v>33.256049630382236</c:v>
                </c:pt>
                <c:pt idx="77">
                  <c:v>35.137139094189578</c:v>
                </c:pt>
                <c:pt idx="78">
                  <c:v>42.521224709784413</c:v>
                </c:pt>
                <c:pt idx="79">
                  <c:v>44.007256154655437</c:v>
                </c:pt>
                <c:pt idx="80">
                  <c:v>41.49995137822804</c:v>
                </c:pt>
                <c:pt idx="81">
                  <c:v>38.582163704139774</c:v>
                </c:pt>
                <c:pt idx="82">
                  <c:v>32.698315507880736</c:v>
                </c:pt>
                <c:pt idx="83">
                  <c:v>28.520705578440072</c:v>
                </c:pt>
                <c:pt idx="84">
                  <c:v>25.849147557069692</c:v>
                </c:pt>
                <c:pt idx="85">
                  <c:v>27.413529532025109</c:v>
                </c:pt>
                <c:pt idx="86">
                  <c:v>30.431928974540821</c:v>
                </c:pt>
                <c:pt idx="87">
                  <c:v>31.133179398023081</c:v>
                </c:pt>
                <c:pt idx="88">
                  <c:v>31.834017671167452</c:v>
                </c:pt>
                <c:pt idx="89">
                  <c:v>33.60321890376278</c:v>
                </c:pt>
                <c:pt idx="90">
                  <c:v>31.974761674432219</c:v>
                </c:pt>
                <c:pt idx="91">
                  <c:v>27.975222030286723</c:v>
                </c:pt>
                <c:pt idx="92">
                  <c:v>30.355103749715628</c:v>
                </c:pt>
                <c:pt idx="93">
                  <c:v>34.70931288596659</c:v>
                </c:pt>
                <c:pt idx="94">
                  <c:v>35.825466283477567</c:v>
                </c:pt>
                <c:pt idx="95">
                  <c:v>33.396867471403723</c:v>
                </c:pt>
                <c:pt idx="96">
                  <c:v>30.835093353551589</c:v>
                </c:pt>
                <c:pt idx="97">
                  <c:v>26.421686653271582</c:v>
                </c:pt>
                <c:pt idx="98">
                  <c:v>29.37060883809772</c:v>
                </c:pt>
                <c:pt idx="99">
                  <c:v>34.20674173944775</c:v>
                </c:pt>
                <c:pt idx="100">
                  <c:v>32.212870183972818</c:v>
                </c:pt>
                <c:pt idx="101">
                  <c:v>34.856992959165417</c:v>
                </c:pt>
                <c:pt idx="102">
                  <c:v>35.449394119793347</c:v>
                </c:pt>
                <c:pt idx="103">
                  <c:v>35.541253283090228</c:v>
                </c:pt>
                <c:pt idx="104">
                  <c:v>33.786577639106014</c:v>
                </c:pt>
                <c:pt idx="105">
                  <c:v>36.0380870224229</c:v>
                </c:pt>
                <c:pt idx="106">
                  <c:v>40.825762006282162</c:v>
                </c:pt>
                <c:pt idx="107">
                  <c:v>40.325306275525186</c:v>
                </c:pt>
                <c:pt idx="108">
                  <c:v>38.994155394850189</c:v>
                </c:pt>
                <c:pt idx="109">
                  <c:v>38.349849065320505</c:v>
                </c:pt>
                <c:pt idx="110">
                  <c:v>38.871634070665621</c:v>
                </c:pt>
                <c:pt idx="111">
                  <c:v>34.39462450853194</c:v>
                </c:pt>
                <c:pt idx="112">
                  <c:v>36.124405496417822</c:v>
                </c:pt>
                <c:pt idx="113">
                  <c:v>40.814680811315036</c:v>
                </c:pt>
                <c:pt idx="114">
                  <c:v>39.286469019845143</c:v>
                </c:pt>
                <c:pt idx="115">
                  <c:v>36.059900442350624</c:v>
                </c:pt>
                <c:pt idx="116">
                  <c:v>37.921800229723388</c:v>
                </c:pt>
                <c:pt idx="117">
                  <c:v>37.682842207038505</c:v>
                </c:pt>
                <c:pt idx="118">
                  <c:v>32.279445743627683</c:v>
                </c:pt>
                <c:pt idx="119">
                  <c:v>31.000592202913253</c:v>
                </c:pt>
                <c:pt idx="120">
                  <c:v>30.998213245758382</c:v>
                </c:pt>
                <c:pt idx="121">
                  <c:v>32.925753179625168</c:v>
                </c:pt>
                <c:pt idx="122">
                  <c:v>33.642167159546339</c:v>
                </c:pt>
                <c:pt idx="123">
                  <c:v>34.000938704329577</c:v>
                </c:pt>
                <c:pt idx="124">
                  <c:v>35.820912070490955</c:v>
                </c:pt>
                <c:pt idx="125">
                  <c:v>31.979863029947417</c:v>
                </c:pt>
                <c:pt idx="126">
                  <c:v>34.110696630001023</c:v>
                </c:pt>
                <c:pt idx="127">
                  <c:v>42.549614686881633</c:v>
                </c:pt>
                <c:pt idx="128">
                  <c:v>44.241122898801422</c:v>
                </c:pt>
                <c:pt idx="129">
                  <c:v>42.780778078179203</c:v>
                </c:pt>
                <c:pt idx="130">
                  <c:v>42.640127365985627</c:v>
                </c:pt>
                <c:pt idx="131">
                  <c:v>41.325741847077474</c:v>
                </c:pt>
                <c:pt idx="132">
                  <c:v>36.143450451414736</c:v>
                </c:pt>
                <c:pt idx="133">
                  <c:v>34.89849195904349</c:v>
                </c:pt>
                <c:pt idx="134">
                  <c:v>38.366052428706389</c:v>
                </c:pt>
                <c:pt idx="135">
                  <c:v>41.154912376292501</c:v>
                </c:pt>
                <c:pt idx="136">
                  <c:v>41.915290758789041</c:v>
                </c:pt>
                <c:pt idx="137">
                  <c:v>39.543381037325801</c:v>
                </c:pt>
                <c:pt idx="138">
                  <c:v>37.352479560092149</c:v>
                </c:pt>
                <c:pt idx="139">
                  <c:v>35.540237704805406</c:v>
                </c:pt>
                <c:pt idx="140">
                  <c:v>36.920992982429681</c:v>
                </c:pt>
                <c:pt idx="141">
                  <c:v>42.391377435221834</c:v>
                </c:pt>
                <c:pt idx="142">
                  <c:v>43.292296886612668</c:v>
                </c:pt>
                <c:pt idx="143">
                  <c:v>42.898680508098252</c:v>
                </c:pt>
                <c:pt idx="144">
                  <c:v>43.52583479383582</c:v>
                </c:pt>
                <c:pt idx="145">
                  <c:v>42.880565435501033</c:v>
                </c:pt>
                <c:pt idx="146">
                  <c:v>42.507480827840148</c:v>
                </c:pt>
                <c:pt idx="147">
                  <c:v>46.051774485443595</c:v>
                </c:pt>
                <c:pt idx="148">
                  <c:v>52.149470138071926</c:v>
                </c:pt>
                <c:pt idx="149">
                  <c:v>55.89859824415057</c:v>
                </c:pt>
                <c:pt idx="150">
                  <c:v>54.452973216329539</c:v>
                </c:pt>
                <c:pt idx="151">
                  <c:v>51.844586167716471</c:v>
                </c:pt>
                <c:pt idx="152">
                  <c:v>49.58388991260702</c:v>
                </c:pt>
                <c:pt idx="153">
                  <c:v>43.928190615342828</c:v>
                </c:pt>
                <c:pt idx="154">
                  <c:v>41.744671341556867</c:v>
                </c:pt>
                <c:pt idx="155">
                  <c:v>42.986414551134423</c:v>
                </c:pt>
                <c:pt idx="156">
                  <c:v>43.055111003480846</c:v>
                </c:pt>
                <c:pt idx="157">
                  <c:v>38.831359505922173</c:v>
                </c:pt>
                <c:pt idx="158">
                  <c:v>34.212950179756568</c:v>
                </c:pt>
                <c:pt idx="159">
                  <c:v>32.359219639127495</c:v>
                </c:pt>
                <c:pt idx="160">
                  <c:v>26.294335306985776</c:v>
                </c:pt>
                <c:pt idx="161">
                  <c:v>24.100159005455122</c:v>
                </c:pt>
                <c:pt idx="162">
                  <c:v>27.826631837870067</c:v>
                </c:pt>
                <c:pt idx="163">
                  <c:v>27.169403909607222</c:v>
                </c:pt>
                <c:pt idx="164">
                  <c:v>30.636717491723036</c:v>
                </c:pt>
                <c:pt idx="165">
                  <c:v>29.709241773153778</c:v>
                </c:pt>
                <c:pt idx="166">
                  <c:v>31.775819513574262</c:v>
                </c:pt>
                <c:pt idx="167">
                  <c:v>36.601536823755744</c:v>
                </c:pt>
                <c:pt idx="168">
                  <c:v>40.941477272441013</c:v>
                </c:pt>
                <c:pt idx="169">
                  <c:v>43.875960982849371</c:v>
                </c:pt>
                <c:pt idx="170">
                  <c:v>41.536582747472551</c:v>
                </c:pt>
                <c:pt idx="171">
                  <c:v>41.408745408744373</c:v>
                </c:pt>
                <c:pt idx="172">
                  <c:v>37.573922128245727</c:v>
                </c:pt>
                <c:pt idx="173">
                  <c:v>37.353310295972392</c:v>
                </c:pt>
                <c:pt idx="174">
                  <c:v>29.290768986139913</c:v>
                </c:pt>
                <c:pt idx="175">
                  <c:v>31.323485401584218</c:v>
                </c:pt>
                <c:pt idx="176">
                  <c:v>36.763187464217204</c:v>
                </c:pt>
                <c:pt idx="177">
                  <c:v>35.210845068172816</c:v>
                </c:pt>
                <c:pt idx="178">
                  <c:v>31.624568922625674</c:v>
                </c:pt>
                <c:pt idx="179">
                  <c:v>29.47019771179885</c:v>
                </c:pt>
                <c:pt idx="180">
                  <c:v>24.797161645614342</c:v>
                </c:pt>
                <c:pt idx="181">
                  <c:v>23.261852133735246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57'!$T$7</c:f>
              <c:strCache>
                <c:ptCount val="1"/>
                <c:pt idx="0">
                  <c:v>2018/2019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3"/>
            <c:bubble3D val="1"/>
          </c:dPt>
          <c:dPt>
            <c:idx val="11"/>
            <c:bubble3D val="1"/>
          </c:dPt>
          <c:dPt>
            <c:idx val="26"/>
            <c:bubble3D val="1"/>
          </c:dPt>
          <c:dPt>
            <c:idx val="110"/>
            <c:bubble3D val="1"/>
          </c:dPt>
          <c:dPt>
            <c:idx val="118"/>
            <c:bubble3D val="1"/>
          </c:dPt>
          <c:dPt>
            <c:idx val="127"/>
            <c:bubble3D val="1"/>
          </c:dPt>
          <c:cat>
            <c:numRef>
              <c:f>' 57'!$R$8:$R$190</c:f>
              <c:numCache>
                <c:formatCode>m/d/yyyy</c:formatCode>
                <c:ptCount val="183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43379</c:v>
                </c:pt>
                <c:pt idx="6">
                  <c:v>43380</c:v>
                </c:pt>
                <c:pt idx="7">
                  <c:v>43381</c:v>
                </c:pt>
                <c:pt idx="8">
                  <c:v>43382</c:v>
                </c:pt>
                <c:pt idx="9">
                  <c:v>43383</c:v>
                </c:pt>
                <c:pt idx="10">
                  <c:v>43384</c:v>
                </c:pt>
                <c:pt idx="11">
                  <c:v>43385</c:v>
                </c:pt>
                <c:pt idx="12">
                  <c:v>43386</c:v>
                </c:pt>
                <c:pt idx="13">
                  <c:v>43387</c:v>
                </c:pt>
                <c:pt idx="14">
                  <c:v>43388</c:v>
                </c:pt>
                <c:pt idx="15">
                  <c:v>43389</c:v>
                </c:pt>
                <c:pt idx="16">
                  <c:v>43390</c:v>
                </c:pt>
                <c:pt idx="17">
                  <c:v>43391</c:v>
                </c:pt>
                <c:pt idx="18">
                  <c:v>43392</c:v>
                </c:pt>
                <c:pt idx="19">
                  <c:v>43393</c:v>
                </c:pt>
                <c:pt idx="20">
                  <c:v>43394</c:v>
                </c:pt>
                <c:pt idx="21">
                  <c:v>43395</c:v>
                </c:pt>
                <c:pt idx="22">
                  <c:v>43396</c:v>
                </c:pt>
                <c:pt idx="23">
                  <c:v>43397</c:v>
                </c:pt>
                <c:pt idx="24">
                  <c:v>43398</c:v>
                </c:pt>
                <c:pt idx="25">
                  <c:v>43399</c:v>
                </c:pt>
                <c:pt idx="26">
                  <c:v>43400</c:v>
                </c:pt>
                <c:pt idx="27">
                  <c:v>43401</c:v>
                </c:pt>
                <c:pt idx="28">
                  <c:v>43402</c:v>
                </c:pt>
                <c:pt idx="29">
                  <c:v>43403</c:v>
                </c:pt>
                <c:pt idx="30">
                  <c:v>43404</c:v>
                </c:pt>
                <c:pt idx="31">
                  <c:v>43405</c:v>
                </c:pt>
                <c:pt idx="32">
                  <c:v>43406</c:v>
                </c:pt>
                <c:pt idx="33">
                  <c:v>43407</c:v>
                </c:pt>
                <c:pt idx="34">
                  <c:v>43408</c:v>
                </c:pt>
                <c:pt idx="35">
                  <c:v>43409</c:v>
                </c:pt>
                <c:pt idx="36">
                  <c:v>43410</c:v>
                </c:pt>
                <c:pt idx="37">
                  <c:v>43411</c:v>
                </c:pt>
                <c:pt idx="38">
                  <c:v>43412</c:v>
                </c:pt>
                <c:pt idx="39">
                  <c:v>43413</c:v>
                </c:pt>
                <c:pt idx="40">
                  <c:v>43414</c:v>
                </c:pt>
                <c:pt idx="41">
                  <c:v>43415</c:v>
                </c:pt>
                <c:pt idx="42">
                  <c:v>43416</c:v>
                </c:pt>
                <c:pt idx="43">
                  <c:v>43417</c:v>
                </c:pt>
                <c:pt idx="44">
                  <c:v>43418</c:v>
                </c:pt>
                <c:pt idx="45">
                  <c:v>43419</c:v>
                </c:pt>
                <c:pt idx="46">
                  <c:v>43420</c:v>
                </c:pt>
                <c:pt idx="47">
                  <c:v>43421</c:v>
                </c:pt>
                <c:pt idx="48">
                  <c:v>43422</c:v>
                </c:pt>
                <c:pt idx="49">
                  <c:v>43423</c:v>
                </c:pt>
                <c:pt idx="50">
                  <c:v>43424</c:v>
                </c:pt>
                <c:pt idx="51">
                  <c:v>43425</c:v>
                </c:pt>
                <c:pt idx="52">
                  <c:v>43426</c:v>
                </c:pt>
                <c:pt idx="53">
                  <c:v>43427</c:v>
                </c:pt>
                <c:pt idx="54">
                  <c:v>43428</c:v>
                </c:pt>
                <c:pt idx="55">
                  <c:v>43429</c:v>
                </c:pt>
                <c:pt idx="56">
                  <c:v>43430</c:v>
                </c:pt>
                <c:pt idx="57">
                  <c:v>43431</c:v>
                </c:pt>
                <c:pt idx="58">
                  <c:v>43432</c:v>
                </c:pt>
                <c:pt idx="59">
                  <c:v>43433</c:v>
                </c:pt>
                <c:pt idx="60">
                  <c:v>43434</c:v>
                </c:pt>
                <c:pt idx="61">
                  <c:v>43435</c:v>
                </c:pt>
                <c:pt idx="62">
                  <c:v>43436</c:v>
                </c:pt>
                <c:pt idx="63">
                  <c:v>43437</c:v>
                </c:pt>
                <c:pt idx="64">
                  <c:v>43438</c:v>
                </c:pt>
                <c:pt idx="65">
                  <c:v>43439</c:v>
                </c:pt>
                <c:pt idx="66">
                  <c:v>43440</c:v>
                </c:pt>
                <c:pt idx="67">
                  <c:v>43441</c:v>
                </c:pt>
                <c:pt idx="68">
                  <c:v>43442</c:v>
                </c:pt>
                <c:pt idx="69">
                  <c:v>43443</c:v>
                </c:pt>
                <c:pt idx="70">
                  <c:v>43444</c:v>
                </c:pt>
                <c:pt idx="71">
                  <c:v>43445</c:v>
                </c:pt>
                <c:pt idx="72">
                  <c:v>43446</c:v>
                </c:pt>
                <c:pt idx="73">
                  <c:v>43447</c:v>
                </c:pt>
                <c:pt idx="74">
                  <c:v>43448</c:v>
                </c:pt>
                <c:pt idx="75">
                  <c:v>43449</c:v>
                </c:pt>
                <c:pt idx="76">
                  <c:v>43450</c:v>
                </c:pt>
                <c:pt idx="77">
                  <c:v>43451</c:v>
                </c:pt>
                <c:pt idx="78">
                  <c:v>43452</c:v>
                </c:pt>
                <c:pt idx="79">
                  <c:v>43453</c:v>
                </c:pt>
                <c:pt idx="80">
                  <c:v>43454</c:v>
                </c:pt>
                <c:pt idx="81">
                  <c:v>43455</c:v>
                </c:pt>
                <c:pt idx="82">
                  <c:v>43456</c:v>
                </c:pt>
                <c:pt idx="83">
                  <c:v>43457</c:v>
                </c:pt>
                <c:pt idx="84">
                  <c:v>43458</c:v>
                </c:pt>
                <c:pt idx="85">
                  <c:v>43459</c:v>
                </c:pt>
                <c:pt idx="86">
                  <c:v>43460</c:v>
                </c:pt>
                <c:pt idx="87">
                  <c:v>43461</c:v>
                </c:pt>
                <c:pt idx="88">
                  <c:v>43462</c:v>
                </c:pt>
                <c:pt idx="89">
                  <c:v>43463</c:v>
                </c:pt>
                <c:pt idx="90">
                  <c:v>43464</c:v>
                </c:pt>
                <c:pt idx="91">
                  <c:v>43465</c:v>
                </c:pt>
                <c:pt idx="92">
                  <c:v>43466</c:v>
                </c:pt>
                <c:pt idx="93">
                  <c:v>43467</c:v>
                </c:pt>
                <c:pt idx="94">
                  <c:v>43468</c:v>
                </c:pt>
                <c:pt idx="95">
                  <c:v>43469</c:v>
                </c:pt>
                <c:pt idx="96">
                  <c:v>43470</c:v>
                </c:pt>
                <c:pt idx="97">
                  <c:v>43471</c:v>
                </c:pt>
                <c:pt idx="98">
                  <c:v>43472</c:v>
                </c:pt>
                <c:pt idx="99">
                  <c:v>43473</c:v>
                </c:pt>
                <c:pt idx="100">
                  <c:v>43474</c:v>
                </c:pt>
                <c:pt idx="101">
                  <c:v>43475</c:v>
                </c:pt>
                <c:pt idx="102">
                  <c:v>43476</c:v>
                </c:pt>
                <c:pt idx="103">
                  <c:v>43477</c:v>
                </c:pt>
                <c:pt idx="104">
                  <c:v>43478</c:v>
                </c:pt>
                <c:pt idx="105">
                  <c:v>43479</c:v>
                </c:pt>
                <c:pt idx="106">
                  <c:v>43480</c:v>
                </c:pt>
                <c:pt idx="107">
                  <c:v>43481</c:v>
                </c:pt>
                <c:pt idx="108">
                  <c:v>43482</c:v>
                </c:pt>
                <c:pt idx="109">
                  <c:v>43483</c:v>
                </c:pt>
                <c:pt idx="110">
                  <c:v>43484</c:v>
                </c:pt>
                <c:pt idx="111">
                  <c:v>43485</c:v>
                </c:pt>
                <c:pt idx="112">
                  <c:v>43486</c:v>
                </c:pt>
                <c:pt idx="113">
                  <c:v>43487</c:v>
                </c:pt>
                <c:pt idx="114">
                  <c:v>43488</c:v>
                </c:pt>
                <c:pt idx="115">
                  <c:v>43489</c:v>
                </c:pt>
                <c:pt idx="116">
                  <c:v>43490</c:v>
                </c:pt>
                <c:pt idx="117">
                  <c:v>43491</c:v>
                </c:pt>
                <c:pt idx="118">
                  <c:v>43492</c:v>
                </c:pt>
                <c:pt idx="119">
                  <c:v>43493</c:v>
                </c:pt>
                <c:pt idx="120">
                  <c:v>43494</c:v>
                </c:pt>
                <c:pt idx="121">
                  <c:v>43495</c:v>
                </c:pt>
                <c:pt idx="122">
                  <c:v>43496</c:v>
                </c:pt>
                <c:pt idx="123">
                  <c:v>43497</c:v>
                </c:pt>
                <c:pt idx="124">
                  <c:v>43498</c:v>
                </c:pt>
                <c:pt idx="125">
                  <c:v>43499</c:v>
                </c:pt>
                <c:pt idx="126">
                  <c:v>43500</c:v>
                </c:pt>
                <c:pt idx="127">
                  <c:v>43501</c:v>
                </c:pt>
                <c:pt idx="128">
                  <c:v>43502</c:v>
                </c:pt>
                <c:pt idx="129">
                  <c:v>43503</c:v>
                </c:pt>
                <c:pt idx="130">
                  <c:v>43504</c:v>
                </c:pt>
                <c:pt idx="131">
                  <c:v>43505</c:v>
                </c:pt>
                <c:pt idx="132">
                  <c:v>43506</c:v>
                </c:pt>
                <c:pt idx="133">
                  <c:v>43507</c:v>
                </c:pt>
                <c:pt idx="134">
                  <c:v>43508</c:v>
                </c:pt>
                <c:pt idx="135">
                  <c:v>43509</c:v>
                </c:pt>
                <c:pt idx="136">
                  <c:v>43510</c:v>
                </c:pt>
                <c:pt idx="137">
                  <c:v>43511</c:v>
                </c:pt>
                <c:pt idx="138">
                  <c:v>43512</c:v>
                </c:pt>
                <c:pt idx="139">
                  <c:v>43513</c:v>
                </c:pt>
                <c:pt idx="140">
                  <c:v>43514</c:v>
                </c:pt>
                <c:pt idx="141">
                  <c:v>43515</c:v>
                </c:pt>
                <c:pt idx="142">
                  <c:v>43516</c:v>
                </c:pt>
                <c:pt idx="143">
                  <c:v>43517</c:v>
                </c:pt>
                <c:pt idx="144">
                  <c:v>43518</c:v>
                </c:pt>
                <c:pt idx="145">
                  <c:v>43519</c:v>
                </c:pt>
                <c:pt idx="146">
                  <c:v>43520</c:v>
                </c:pt>
                <c:pt idx="147">
                  <c:v>43521</c:v>
                </c:pt>
                <c:pt idx="148">
                  <c:v>43522</c:v>
                </c:pt>
                <c:pt idx="149">
                  <c:v>43523</c:v>
                </c:pt>
                <c:pt idx="150">
                  <c:v>43524</c:v>
                </c:pt>
                <c:pt idx="151">
                  <c:v>43525</c:v>
                </c:pt>
                <c:pt idx="152">
                  <c:v>43526</c:v>
                </c:pt>
                <c:pt idx="153">
                  <c:v>43527</c:v>
                </c:pt>
                <c:pt idx="154">
                  <c:v>43528</c:v>
                </c:pt>
                <c:pt idx="155">
                  <c:v>43529</c:v>
                </c:pt>
                <c:pt idx="156">
                  <c:v>43530</c:v>
                </c:pt>
                <c:pt idx="157">
                  <c:v>43531</c:v>
                </c:pt>
                <c:pt idx="158">
                  <c:v>43532</c:v>
                </c:pt>
                <c:pt idx="159">
                  <c:v>43533</c:v>
                </c:pt>
                <c:pt idx="160">
                  <c:v>43534</c:v>
                </c:pt>
                <c:pt idx="161">
                  <c:v>43535</c:v>
                </c:pt>
                <c:pt idx="162">
                  <c:v>43536</c:v>
                </c:pt>
                <c:pt idx="163">
                  <c:v>43537</c:v>
                </c:pt>
                <c:pt idx="164">
                  <c:v>43538</c:v>
                </c:pt>
                <c:pt idx="165">
                  <c:v>43539</c:v>
                </c:pt>
                <c:pt idx="166">
                  <c:v>43540</c:v>
                </c:pt>
                <c:pt idx="167">
                  <c:v>43541</c:v>
                </c:pt>
                <c:pt idx="168">
                  <c:v>43542</c:v>
                </c:pt>
                <c:pt idx="169">
                  <c:v>43543</c:v>
                </c:pt>
                <c:pt idx="170">
                  <c:v>43544</c:v>
                </c:pt>
                <c:pt idx="171">
                  <c:v>43545</c:v>
                </c:pt>
                <c:pt idx="172">
                  <c:v>43546</c:v>
                </c:pt>
                <c:pt idx="173">
                  <c:v>43547</c:v>
                </c:pt>
                <c:pt idx="174">
                  <c:v>43548</c:v>
                </c:pt>
                <c:pt idx="175">
                  <c:v>43549</c:v>
                </c:pt>
                <c:pt idx="176">
                  <c:v>43550</c:v>
                </c:pt>
                <c:pt idx="177">
                  <c:v>43551</c:v>
                </c:pt>
                <c:pt idx="178">
                  <c:v>43552</c:v>
                </c:pt>
                <c:pt idx="179">
                  <c:v>43553</c:v>
                </c:pt>
                <c:pt idx="180">
                  <c:v>43554</c:v>
                </c:pt>
                <c:pt idx="181">
                  <c:v>43555</c:v>
                </c:pt>
              </c:numCache>
            </c:numRef>
          </c:cat>
          <c:val>
            <c:numRef>
              <c:f>' 57'!$T$8:$T$190</c:f>
              <c:numCache>
                <c:formatCode>0.0</c:formatCode>
                <c:ptCount val="183"/>
                <c:pt idx="0">
                  <c:v>21.520976707640436</c:v>
                </c:pt>
                <c:pt idx="1">
                  <c:v>23.307525136719843</c:v>
                </c:pt>
                <c:pt idx="2">
                  <c:v>23.54487997302088</c:v>
                </c:pt>
                <c:pt idx="3">
                  <c:v>23.560303490279228</c:v>
                </c:pt>
                <c:pt idx="4">
                  <c:v>21.506474726306347</c:v>
                </c:pt>
                <c:pt idx="5">
                  <c:v>15.287744371795212</c:v>
                </c:pt>
                <c:pt idx="6">
                  <c:v>15.33339524820726</c:v>
                </c:pt>
                <c:pt idx="7">
                  <c:v>21.208116677337888</c:v>
                </c:pt>
                <c:pt idx="8">
                  <c:v>20.67845889673465</c:v>
                </c:pt>
                <c:pt idx="9">
                  <c:v>18.497855216769715</c:v>
                </c:pt>
                <c:pt idx="10">
                  <c:v>18.201277877138413</c:v>
                </c:pt>
                <c:pt idx="11">
                  <c:v>17.1115033509585</c:v>
                </c:pt>
                <c:pt idx="12">
                  <c:v>12.931791635844826</c:v>
                </c:pt>
                <c:pt idx="13">
                  <c:v>13.080465234576909</c:v>
                </c:pt>
                <c:pt idx="14">
                  <c:v>18.197453774594816</c:v>
                </c:pt>
                <c:pt idx="15">
                  <c:v>18.907648910860058</c:v>
                </c:pt>
                <c:pt idx="16">
                  <c:v>19.587788973948093</c:v>
                </c:pt>
                <c:pt idx="17">
                  <c:v>20.188166370144589</c:v>
                </c:pt>
                <c:pt idx="18">
                  <c:v>20.435377204305677</c:v>
                </c:pt>
                <c:pt idx="19">
                  <c:v>18.896454611549526</c:v>
                </c:pt>
                <c:pt idx="20">
                  <c:v>19.990196026978357</c:v>
                </c:pt>
                <c:pt idx="21">
                  <c:v>25.450434558769413</c:v>
                </c:pt>
                <c:pt idx="22">
                  <c:v>24.30479750356761</c:v>
                </c:pt>
                <c:pt idx="23">
                  <c:v>26.143283599694975</c:v>
                </c:pt>
                <c:pt idx="24">
                  <c:v>25.857660559809336</c:v>
                </c:pt>
                <c:pt idx="25">
                  <c:v>24.37465613738226</c:v>
                </c:pt>
                <c:pt idx="26">
                  <c:v>22.246127701267273</c:v>
                </c:pt>
                <c:pt idx="27">
                  <c:v>24.842013451706208</c:v>
                </c:pt>
                <c:pt idx="28">
                  <c:v>26.382428949135257</c:v>
                </c:pt>
                <c:pt idx="29">
                  <c:v>20.505059092364558</c:v>
                </c:pt>
                <c:pt idx="30">
                  <c:v>22.534189462060535</c:v>
                </c:pt>
                <c:pt idx="31">
                  <c:v>22.337165463586274</c:v>
                </c:pt>
                <c:pt idx="32">
                  <c:v>23.150659665068339</c:v>
                </c:pt>
                <c:pt idx="33">
                  <c:v>21.303741955676678</c:v>
                </c:pt>
                <c:pt idx="34">
                  <c:v>19.541864506369027</c:v>
                </c:pt>
                <c:pt idx="35">
                  <c:v>23.969909704679491</c:v>
                </c:pt>
                <c:pt idx="36">
                  <c:v>23.545168508552003</c:v>
                </c:pt>
                <c:pt idx="37">
                  <c:v>24.095212715315167</c:v>
                </c:pt>
                <c:pt idx="38">
                  <c:v>25.200725058732978</c:v>
                </c:pt>
                <c:pt idx="39">
                  <c:v>24.969059801308219</c:v>
                </c:pt>
                <c:pt idx="40">
                  <c:v>20.86953932806162</c:v>
                </c:pt>
                <c:pt idx="41">
                  <c:v>22.642883839942481</c:v>
                </c:pt>
                <c:pt idx="42">
                  <c:v>27.119085714406822</c:v>
                </c:pt>
                <c:pt idx="43">
                  <c:v>25.616508682812785</c:v>
                </c:pt>
                <c:pt idx="44">
                  <c:v>29.022211245369608</c:v>
                </c:pt>
                <c:pt idx="45">
                  <c:v>30.912566173827326</c:v>
                </c:pt>
                <c:pt idx="46">
                  <c:v>32.336789705317443</c:v>
                </c:pt>
                <c:pt idx="47">
                  <c:v>29.089305887662487</c:v>
                </c:pt>
                <c:pt idx="48">
                  <c:v>31.66106377641983</c:v>
                </c:pt>
                <c:pt idx="49">
                  <c:v>35.907580309656915</c:v>
                </c:pt>
                <c:pt idx="50">
                  <c:v>38.36431973315937</c:v>
                </c:pt>
                <c:pt idx="51">
                  <c:v>38.856036753296273</c:v>
                </c:pt>
                <c:pt idx="52">
                  <c:v>38.626530335414927</c:v>
                </c:pt>
                <c:pt idx="53">
                  <c:v>36.20000718817316</c:v>
                </c:pt>
                <c:pt idx="54">
                  <c:v>30.962782634906727</c:v>
                </c:pt>
                <c:pt idx="55">
                  <c:v>29.478130052028547</c:v>
                </c:pt>
                <c:pt idx="56">
                  <c:v>37.362183841297515</c:v>
                </c:pt>
                <c:pt idx="57">
                  <c:v>40.659970519892894</c:v>
                </c:pt>
                <c:pt idx="58">
                  <c:v>42.613480363986163</c:v>
                </c:pt>
                <c:pt idx="59">
                  <c:v>44.151130964298453</c:v>
                </c:pt>
                <c:pt idx="60">
                  <c:v>43.564631193613558</c:v>
                </c:pt>
                <c:pt idx="61">
                  <c:v>38.807036062897289</c:v>
                </c:pt>
                <c:pt idx="62">
                  <c:v>36.255644342638959</c:v>
                </c:pt>
                <c:pt idx="63">
                  <c:v>36.828532676847821</c:v>
                </c:pt>
                <c:pt idx="64">
                  <c:v>37.028496556788014</c:v>
                </c:pt>
                <c:pt idx="65">
                  <c:v>39.334649907090601</c:v>
                </c:pt>
                <c:pt idx="66">
                  <c:v>39.46924384166725</c:v>
                </c:pt>
                <c:pt idx="67">
                  <c:v>34.51878605158101</c:v>
                </c:pt>
                <c:pt idx="68">
                  <c:v>29.346625257758699</c:v>
                </c:pt>
                <c:pt idx="69">
                  <c:v>29.678565509267358</c:v>
                </c:pt>
                <c:pt idx="70">
                  <c:v>37.136876790709287</c:v>
                </c:pt>
                <c:pt idx="71">
                  <c:v>39.990554840575506</c:v>
                </c:pt>
                <c:pt idx="72">
                  <c:v>40.342409151755056</c:v>
                </c:pt>
                <c:pt idx="73">
                  <c:v>43.020497163528191</c:v>
                </c:pt>
                <c:pt idx="74">
                  <c:v>43.077040527609434</c:v>
                </c:pt>
                <c:pt idx="75">
                  <c:v>38.980311177175672</c:v>
                </c:pt>
                <c:pt idx="76">
                  <c:v>38.516155664288284</c:v>
                </c:pt>
                <c:pt idx="77">
                  <c:v>42.709236632191455</c:v>
                </c:pt>
                <c:pt idx="78">
                  <c:v>40.31267552316023</c:v>
                </c:pt>
                <c:pt idx="79">
                  <c:v>40.665216397820103</c:v>
                </c:pt>
                <c:pt idx="80">
                  <c:v>40.277932208463866</c:v>
                </c:pt>
                <c:pt idx="81">
                  <c:v>35.254558876831048</c:v>
                </c:pt>
                <c:pt idx="82">
                  <c:v>27.898667345400973</c:v>
                </c:pt>
                <c:pt idx="83">
                  <c:v>27.102719940686455</c:v>
                </c:pt>
                <c:pt idx="84">
                  <c:v>29.706153143195777</c:v>
                </c:pt>
                <c:pt idx="85">
                  <c:v>30.080353687631085</c:v>
                </c:pt>
                <c:pt idx="86">
                  <c:v>30.385437253637882</c:v>
                </c:pt>
                <c:pt idx="87">
                  <c:v>31.382661579388213</c:v>
                </c:pt>
                <c:pt idx="88">
                  <c:v>29.107829192063182</c:v>
                </c:pt>
                <c:pt idx="89">
                  <c:v>28.934821888766624</c:v>
                </c:pt>
                <c:pt idx="90">
                  <c:v>29.389988566230421</c:v>
                </c:pt>
                <c:pt idx="91">
                  <c:v>29.345083470405886</c:v>
                </c:pt>
                <c:pt idx="92">
                  <c:v>30.142310814590914</c:v>
                </c:pt>
                <c:pt idx="93">
                  <c:v>39.725241731044697</c:v>
                </c:pt>
                <c:pt idx="94">
                  <c:v>43.675934260436236</c:v>
                </c:pt>
                <c:pt idx="95">
                  <c:v>41.062550877756969</c:v>
                </c:pt>
                <c:pt idx="96">
                  <c:v>34.336864588167217</c:v>
                </c:pt>
                <c:pt idx="97">
                  <c:v>38.904247516070704</c:v>
                </c:pt>
                <c:pt idx="98">
                  <c:v>42.42626861137137</c:v>
                </c:pt>
                <c:pt idx="99">
                  <c:v>40.573136840130751</c:v>
                </c:pt>
                <c:pt idx="100">
                  <c:v>41.75617127392745</c:v>
                </c:pt>
                <c:pt idx="101">
                  <c:v>43.209600422613391</c:v>
                </c:pt>
                <c:pt idx="102">
                  <c:v>41.919424146963422</c:v>
                </c:pt>
                <c:pt idx="103">
                  <c:v>34.627393980381342</c:v>
                </c:pt>
                <c:pt idx="104">
                  <c:v>34.015709617180114</c:v>
                </c:pt>
                <c:pt idx="105">
                  <c:v>40.911796550975893</c:v>
                </c:pt>
                <c:pt idx="106">
                  <c:v>39.953557161266971</c:v>
                </c:pt>
                <c:pt idx="107">
                  <c:v>38.703458332655181</c:v>
                </c:pt>
                <c:pt idx="108">
                  <c:v>36.045589029643608</c:v>
                </c:pt>
                <c:pt idx="109">
                  <c:v>41.734401837766598</c:v>
                </c:pt>
                <c:pt idx="110">
                  <c:v>40.088098159186181</c:v>
                </c:pt>
                <c:pt idx="111">
                  <c:v>42.79517787366958</c:v>
                </c:pt>
                <c:pt idx="112">
                  <c:v>48.497901572791811</c:v>
                </c:pt>
                <c:pt idx="113">
                  <c:v>50.53241225692102</c:v>
                </c:pt>
                <c:pt idx="114">
                  <c:v>50.803541216034226</c:v>
                </c:pt>
                <c:pt idx="115">
                  <c:v>50.264411210194623</c:v>
                </c:pt>
                <c:pt idx="116">
                  <c:v>46.826723513246279</c:v>
                </c:pt>
                <c:pt idx="117">
                  <c:v>39.487988475647761</c:v>
                </c:pt>
                <c:pt idx="118">
                  <c:v>36.261438823127342</c:v>
                </c:pt>
                <c:pt idx="119">
                  <c:v>42.411657471385922</c:v>
                </c:pt>
                <c:pt idx="120">
                  <c:v>43.679408358604974</c:v>
                </c:pt>
                <c:pt idx="121">
                  <c:v>44.626644385383372</c:v>
                </c:pt>
                <c:pt idx="122">
                  <c:v>43.819470523882089</c:v>
                </c:pt>
                <c:pt idx="123">
                  <c:v>40.668641186614401</c:v>
                </c:pt>
                <c:pt idx="124">
                  <c:v>33.95127564156941</c:v>
                </c:pt>
                <c:pt idx="125">
                  <c:v>35.576440598592868</c:v>
                </c:pt>
                <c:pt idx="126">
                  <c:v>42.621710175656069</c:v>
                </c:pt>
                <c:pt idx="127">
                  <c:v>43.259692358634751</c:v>
                </c:pt>
                <c:pt idx="128">
                  <c:v>44.215345653734452</c:v>
                </c:pt>
                <c:pt idx="129">
                  <c:v>43.352642422537677</c:v>
                </c:pt>
                <c:pt idx="130">
                  <c:v>38.640187123423921</c:v>
                </c:pt>
                <c:pt idx="131">
                  <c:v>32.903081949949602</c:v>
                </c:pt>
                <c:pt idx="132">
                  <c:v>32.771114623221415</c:v>
                </c:pt>
                <c:pt idx="133">
                  <c:v>38.804306761996493</c:v>
                </c:pt>
                <c:pt idx="134">
                  <c:v>40.061506943995731</c:v>
                </c:pt>
                <c:pt idx="135">
                  <c:v>39.444163479253106</c:v>
                </c:pt>
                <c:pt idx="136">
                  <c:v>37.097800714831862</c:v>
                </c:pt>
                <c:pt idx="137">
                  <c:v>33.885363062985952</c:v>
                </c:pt>
                <c:pt idx="138">
                  <c:v>29.487906866199712</c:v>
                </c:pt>
                <c:pt idx="139">
                  <c:v>29.999019621954588</c:v>
                </c:pt>
                <c:pt idx="140">
                  <c:v>32.859277050069757</c:v>
                </c:pt>
                <c:pt idx="141">
                  <c:v>32.138173626388081</c:v>
                </c:pt>
                <c:pt idx="142">
                  <c:v>34.523471975866819</c:v>
                </c:pt>
                <c:pt idx="143">
                  <c:v>33.492745363398186</c:v>
                </c:pt>
                <c:pt idx="144">
                  <c:v>36.015299525507736</c:v>
                </c:pt>
                <c:pt idx="145">
                  <c:v>34.927188061287076</c:v>
                </c:pt>
                <c:pt idx="146">
                  <c:v>35.122625922887259</c:v>
                </c:pt>
                <c:pt idx="147">
                  <c:v>36.235781016715237</c:v>
                </c:pt>
                <c:pt idx="148">
                  <c:v>33.862794730542667</c:v>
                </c:pt>
                <c:pt idx="149">
                  <c:v>30.568875851930304</c:v>
                </c:pt>
                <c:pt idx="150">
                  <c:v>26.956583467319398</c:v>
                </c:pt>
                <c:pt idx="151">
                  <c:v>30.159439151520967</c:v>
                </c:pt>
                <c:pt idx="152">
                  <c:v>27.795928474276625</c:v>
                </c:pt>
                <c:pt idx="153">
                  <c:v>26.039926891737249</c:v>
                </c:pt>
                <c:pt idx="154">
                  <c:v>26.620917801124026</c:v>
                </c:pt>
                <c:pt idx="155">
                  <c:v>29.880190370346099</c:v>
                </c:pt>
                <c:pt idx="156">
                  <c:v>27.954197941247784</c:v>
                </c:pt>
                <c:pt idx="157">
                  <c:v>25.845133770531699</c:v>
                </c:pt>
                <c:pt idx="158">
                  <c:v>26.301427872169725</c:v>
                </c:pt>
                <c:pt idx="159">
                  <c:v>25.08475607122692</c:v>
                </c:pt>
                <c:pt idx="160">
                  <c:v>26.507336488799314</c:v>
                </c:pt>
                <c:pt idx="161">
                  <c:v>32.172605558101672</c:v>
                </c:pt>
                <c:pt idx="162">
                  <c:v>31.697076028939378</c:v>
                </c:pt>
                <c:pt idx="163">
                  <c:v>30.590620823916883</c:v>
                </c:pt>
                <c:pt idx="164">
                  <c:v>31.111131674746453</c:v>
                </c:pt>
                <c:pt idx="165">
                  <c:v>28.898285260422455</c:v>
                </c:pt>
                <c:pt idx="166">
                  <c:v>26.98227080345897</c:v>
                </c:pt>
                <c:pt idx="167">
                  <c:v>22.69879795305074</c:v>
                </c:pt>
                <c:pt idx="168">
                  <c:v>29.743546027784198</c:v>
                </c:pt>
                <c:pt idx="169">
                  <c:v>32.765146850513268</c:v>
                </c:pt>
                <c:pt idx="170">
                  <c:v>31.729359523485847</c:v>
                </c:pt>
                <c:pt idx="171">
                  <c:v>29.997110309910518</c:v>
                </c:pt>
                <c:pt idx="172">
                  <c:v>25.401073410652863</c:v>
                </c:pt>
                <c:pt idx="173">
                  <c:v>18.938413159926736</c:v>
                </c:pt>
                <c:pt idx="174">
                  <c:v>21.386289952934806</c:v>
                </c:pt>
                <c:pt idx="175">
                  <c:v>26.880412961038012</c:v>
                </c:pt>
                <c:pt idx="176">
                  <c:v>28.745745599254228</c:v>
                </c:pt>
                <c:pt idx="177">
                  <c:v>29.874677284941406</c:v>
                </c:pt>
                <c:pt idx="178">
                  <c:v>29.495741727516915</c:v>
                </c:pt>
                <c:pt idx="179">
                  <c:v>24.309684036811838</c:v>
                </c:pt>
                <c:pt idx="180">
                  <c:v>18.967718093694739</c:v>
                </c:pt>
                <c:pt idx="181">
                  <c:v>19.67030167188345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21088"/>
        <c:axId val="166592896"/>
      </c:lineChart>
      <c:dateAx>
        <c:axId val="1665210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datum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49464729284564429"/>
              <c:y val="0.82584900077209367"/>
            </c:manualLayout>
          </c:layout>
          <c:overlay val="0"/>
        </c:title>
        <c:numFmt formatCode="m/d/yyyy" sourceLinked="1"/>
        <c:majorTickMark val="out"/>
        <c:minorTickMark val="none"/>
        <c:tickLblPos val="nextTo"/>
        <c:crossAx val="166592896"/>
        <c:crossesAt val="0"/>
        <c:auto val="1"/>
        <c:lblOffset val="100"/>
        <c:baseTimeUnit val="days"/>
      </c:dateAx>
      <c:valAx>
        <c:axId val="166592896"/>
        <c:scaling>
          <c:orientation val="minMax"/>
          <c:max val="58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množství plynu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5.8672138578334376E-3"/>
              <c:y val="0.3386295417001511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6521088"/>
        <c:crossesAt val="-12"/>
        <c:crossBetween val="between"/>
        <c:majorUnit val="4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 58'!$E$22</c:f>
              <c:strCache>
                <c:ptCount val="1"/>
                <c:pt idx="0">
                  <c:v> říjen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58'!$D$23:$D$32</c:f>
              <c:strCache>
                <c:ptCount val="10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</c:strCache>
            </c:strRef>
          </c:cat>
          <c:val>
            <c:numRef>
              <c:f>' 58'!$E$23:$E$32</c:f>
              <c:numCache>
                <c:formatCode>#,##0.0</c:formatCode>
                <c:ptCount val="10"/>
                <c:pt idx="0">
                  <c:v>710.6</c:v>
                </c:pt>
                <c:pt idx="1">
                  <c:v>763.51499999999999</c:v>
                </c:pt>
                <c:pt idx="2">
                  <c:v>663.22</c:v>
                </c:pt>
                <c:pt idx="3">
                  <c:v>675.91574471473245</c:v>
                </c:pt>
                <c:pt idx="4">
                  <c:v>640.63402815943982</c:v>
                </c:pt>
                <c:pt idx="5">
                  <c:v>566.62856014040869</c:v>
                </c:pt>
                <c:pt idx="6">
                  <c:v>692.05393090006339</c:v>
                </c:pt>
                <c:pt idx="7">
                  <c:v>769.56834511857073</c:v>
                </c:pt>
                <c:pt idx="8">
                  <c:v>657.3441964893608</c:v>
                </c:pt>
                <c:pt idx="9">
                  <c:v>644.61475055770859</c:v>
                </c:pt>
              </c:numCache>
            </c:numRef>
          </c:val>
        </c:ser>
        <c:ser>
          <c:idx val="1"/>
          <c:order val="1"/>
          <c:tx>
            <c:strRef>
              <c:f>' 58'!$F$22</c:f>
              <c:strCache>
                <c:ptCount val="1"/>
                <c:pt idx="0">
                  <c:v> listopad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58'!$D$23:$D$32</c:f>
              <c:strCache>
                <c:ptCount val="10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</c:strCache>
            </c:strRef>
          </c:cat>
          <c:val>
            <c:numRef>
              <c:f>' 58'!$F$23:$F$32</c:f>
              <c:numCache>
                <c:formatCode>#,##0.0</c:formatCode>
                <c:ptCount val="10"/>
                <c:pt idx="0">
                  <c:v>866.5</c:v>
                </c:pt>
                <c:pt idx="1">
                  <c:v>861.87199999999996</c:v>
                </c:pt>
                <c:pt idx="2">
                  <c:v>969.97799999999995</c:v>
                </c:pt>
                <c:pt idx="3">
                  <c:v>843.23652829026798</c:v>
                </c:pt>
                <c:pt idx="4">
                  <c:v>888.01681308815967</c:v>
                </c:pt>
                <c:pt idx="5">
                  <c:v>766.97119050284277</c:v>
                </c:pt>
                <c:pt idx="6">
                  <c:v>806.01640285208839</c:v>
                </c:pt>
                <c:pt idx="7">
                  <c:v>974.72660043127769</c:v>
                </c:pt>
                <c:pt idx="8">
                  <c:v>947.05070711760902</c:v>
                </c:pt>
                <c:pt idx="9">
                  <c:v>914.13153929762188</c:v>
                </c:pt>
              </c:numCache>
            </c:numRef>
          </c:val>
        </c:ser>
        <c:ser>
          <c:idx val="2"/>
          <c:order val="2"/>
          <c:tx>
            <c:strRef>
              <c:f>' 58'!$G$22</c:f>
              <c:strCache>
                <c:ptCount val="1"/>
                <c:pt idx="0">
                  <c:v> prosinec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58'!$D$23:$D$32</c:f>
              <c:strCache>
                <c:ptCount val="10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</c:strCache>
            </c:strRef>
          </c:cat>
          <c:val>
            <c:numRef>
              <c:f>' 58'!$G$23:$G$32</c:f>
              <c:numCache>
                <c:formatCode>#,##0.0</c:formatCode>
                <c:ptCount val="10"/>
                <c:pt idx="0">
                  <c:v>1167.8</c:v>
                </c:pt>
                <c:pt idx="1">
                  <c:v>1401.42</c:v>
                </c:pt>
                <c:pt idx="2">
                  <c:v>1027.538</c:v>
                </c:pt>
                <c:pt idx="3">
                  <c:v>1139.4112230207277</c:v>
                </c:pt>
                <c:pt idx="4">
                  <c:v>1026.0916529000576</c:v>
                </c:pt>
                <c:pt idx="5">
                  <c:v>987.85235387203875</c:v>
                </c:pt>
                <c:pt idx="6">
                  <c:v>902.96207371918115</c:v>
                </c:pt>
                <c:pt idx="7">
                  <c:v>1176.860669189386</c:v>
                </c:pt>
                <c:pt idx="8">
                  <c:v>1079.9249565070677</c:v>
                </c:pt>
                <c:pt idx="9">
                  <c:v>1094.8836617484235</c:v>
                </c:pt>
              </c:numCache>
            </c:numRef>
          </c:val>
        </c:ser>
        <c:ser>
          <c:idx val="3"/>
          <c:order val="3"/>
          <c:tx>
            <c:strRef>
              <c:f>' 58'!$H$22</c:f>
              <c:strCache>
                <c:ptCount val="1"/>
                <c:pt idx="0">
                  <c:v> leden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58'!$D$23:$D$32</c:f>
              <c:strCache>
                <c:ptCount val="10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</c:strCache>
            </c:strRef>
          </c:cat>
          <c:val>
            <c:numRef>
              <c:f>' 58'!$H$23:$H$32</c:f>
              <c:numCache>
                <c:formatCode>#,##0.0</c:formatCode>
                <c:ptCount val="10"/>
                <c:pt idx="0">
                  <c:v>1399.0160000000001</c:v>
                </c:pt>
                <c:pt idx="1">
                  <c:v>1234.4269999999999</c:v>
                </c:pt>
                <c:pt idx="2">
                  <c:v>1150.152718964214</c:v>
                </c:pt>
                <c:pt idx="3">
                  <c:v>1218.8497111331289</c:v>
                </c:pt>
                <c:pt idx="4">
                  <c:v>1067.2189823894366</c:v>
                </c:pt>
                <c:pt idx="5">
                  <c:v>1081.280644710429</c:v>
                </c:pt>
                <c:pt idx="6">
                  <c:v>1187.264788615279</c:v>
                </c:pt>
                <c:pt idx="7">
                  <c:v>1455.6830724201873</c:v>
                </c:pt>
                <c:pt idx="8">
                  <c:v>1083.5036572418198</c:v>
                </c:pt>
                <c:pt idx="9">
                  <c:v>1283.8185314330176</c:v>
                </c:pt>
              </c:numCache>
            </c:numRef>
          </c:val>
        </c:ser>
        <c:ser>
          <c:idx val="4"/>
          <c:order val="4"/>
          <c:tx>
            <c:strRef>
              <c:f>' 58'!$I$22</c:f>
              <c:strCache>
                <c:ptCount val="1"/>
                <c:pt idx="0">
                  <c:v> únor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58'!$D$23:$D$32</c:f>
              <c:strCache>
                <c:ptCount val="10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</c:strCache>
            </c:strRef>
          </c:cat>
          <c:val>
            <c:numRef>
              <c:f>' 58'!$I$23:$I$32</c:f>
              <c:numCache>
                <c:formatCode>#,##0.0</c:formatCode>
                <c:ptCount val="10"/>
                <c:pt idx="0">
                  <c:v>1139.2750000000001</c:v>
                </c:pt>
                <c:pt idx="1">
                  <c:v>1144.1590000000001</c:v>
                </c:pt>
                <c:pt idx="2">
                  <c:v>1351.7362820715771</c:v>
                </c:pt>
                <c:pt idx="3">
                  <c:v>1057.8779864947935</c:v>
                </c:pt>
                <c:pt idx="4">
                  <c:v>895.1422639479274</c:v>
                </c:pt>
                <c:pt idx="5">
                  <c:v>989.86689164730865</c:v>
                </c:pt>
                <c:pt idx="6">
                  <c:v>894.9775109236499</c:v>
                </c:pt>
                <c:pt idx="7">
                  <c:v>1021.1104080142384</c:v>
                </c:pt>
                <c:pt idx="8">
                  <c:v>1157.3341365416989</c:v>
                </c:pt>
                <c:pt idx="9">
                  <c:v>1003.4430157770646</c:v>
                </c:pt>
              </c:numCache>
            </c:numRef>
          </c:val>
        </c:ser>
        <c:ser>
          <c:idx val="5"/>
          <c:order val="5"/>
          <c:tx>
            <c:strRef>
              <c:f>' 58'!$J$22</c:f>
              <c:strCache>
                <c:ptCount val="1"/>
                <c:pt idx="0">
                  <c:v> březen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58'!$D$23:$D$32</c:f>
              <c:strCache>
                <c:ptCount val="10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</c:strCache>
            </c:strRef>
          </c:cat>
          <c:val>
            <c:numRef>
              <c:f>' 58'!$J$23:$J$32</c:f>
              <c:numCache>
                <c:formatCode>#,##0.0</c:formatCode>
                <c:ptCount val="10"/>
                <c:pt idx="0">
                  <c:v>982.36599999999999</c:v>
                </c:pt>
                <c:pt idx="1">
                  <c:v>922.88499999999999</c:v>
                </c:pt>
                <c:pt idx="2">
                  <c:v>818.48870424731592</c:v>
                </c:pt>
                <c:pt idx="3">
                  <c:v>1088.3776126372027</c:v>
                </c:pt>
                <c:pt idx="4">
                  <c:v>748.45325098671799</c:v>
                </c:pt>
                <c:pt idx="5">
                  <c:v>865.53252041105134</c:v>
                </c:pt>
                <c:pt idx="6">
                  <c:v>894.92809451256755</c:v>
                </c:pt>
                <c:pt idx="7">
                  <c:v>803.47995264261647</c:v>
                </c:pt>
                <c:pt idx="8">
                  <c:v>1097.0923047483834</c:v>
                </c:pt>
                <c:pt idx="9">
                  <c:v>844.24526354596594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63483648"/>
        <c:axId val="163485568"/>
        <c:axId val="0"/>
      </c:bar3DChart>
      <c:catAx>
        <c:axId val="1634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zimní období</a:t>
                </a:r>
              </a:p>
            </c:rich>
          </c:tx>
          <c:layout>
            <c:manualLayout>
              <c:xMode val="edge"/>
              <c:yMode val="edge"/>
              <c:x val="0.45348664003785649"/>
              <c:y val="0.90937037340668592"/>
            </c:manualLayout>
          </c:layout>
          <c:overlay val="0"/>
        </c:title>
        <c:majorTickMark val="out"/>
        <c:minorTickMark val="none"/>
        <c:tickLblPos val="nextTo"/>
        <c:crossAx val="163485568"/>
        <c:crosses val="autoZero"/>
        <c:auto val="1"/>
        <c:lblAlgn val="ctr"/>
        <c:lblOffset val="100"/>
        <c:noMultiLvlLbl val="0"/>
      </c:catAx>
      <c:valAx>
        <c:axId val="163485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spotřeba plynu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1.5401680612991684E-2"/>
              <c:y val="0.2467879351893766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348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360341295523951"/>
          <c:y val="0.31672088290103462"/>
          <c:w val="6.7438020415421199E-2"/>
          <c:h val="0.4077101868734606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24664081168959"/>
          <c:y val="1.8369893544328858E-2"/>
          <c:w val="0.86294320175152239"/>
          <c:h val="0.72887746469707815"/>
        </c:manualLayout>
      </c:layout>
      <c:lineChart>
        <c:grouping val="standard"/>
        <c:varyColors val="0"/>
        <c:ser>
          <c:idx val="0"/>
          <c:order val="0"/>
          <c:tx>
            <c:strRef>
              <c:f>' 60'!$L$6</c:f>
              <c:strCache>
                <c:ptCount val="1"/>
                <c:pt idx="0">
                  <c:v>svítiplyn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 60'!$K$7:$K$76</c:f>
              <c:numCache>
                <c:formatCode>General</c:formatCode>
                <c:ptCount val="7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</c:numCache>
            </c:numRef>
          </c:cat>
          <c:val>
            <c:numRef>
              <c:f>' 60'!$L$7:$L$76</c:f>
              <c:numCache>
                <c:formatCode>0.0</c:formatCode>
                <c:ptCount val="70"/>
                <c:pt idx="0">
                  <c:v>366.67399999999998</c:v>
                </c:pt>
                <c:pt idx="1">
                  <c:v>450.89699999999999</c:v>
                </c:pt>
                <c:pt idx="2">
                  <c:v>511.65</c:v>
                </c:pt>
                <c:pt idx="3">
                  <c:v>600.92100000000005</c:v>
                </c:pt>
                <c:pt idx="4">
                  <c:v>657.17600000000004</c:v>
                </c:pt>
                <c:pt idx="5">
                  <c:v>707.37099999999998</c:v>
                </c:pt>
                <c:pt idx="6">
                  <c:v>753.92899999999997</c:v>
                </c:pt>
                <c:pt idx="7">
                  <c:v>834.91899999999998</c:v>
                </c:pt>
                <c:pt idx="8">
                  <c:v>895.73400000000004</c:v>
                </c:pt>
                <c:pt idx="9">
                  <c:v>927.6</c:v>
                </c:pt>
                <c:pt idx="10">
                  <c:v>972.07799999999997</c:v>
                </c:pt>
                <c:pt idx="11">
                  <c:v>1076.9880000000001</c:v>
                </c:pt>
                <c:pt idx="12">
                  <c:v>1183.2529999999999</c:v>
                </c:pt>
                <c:pt idx="13">
                  <c:v>1334.8240000000001</c:v>
                </c:pt>
                <c:pt idx="14">
                  <c:v>1473.625</c:v>
                </c:pt>
                <c:pt idx="15">
                  <c:v>1580.328</c:v>
                </c:pt>
                <c:pt idx="16">
                  <c:v>1698.5830000000001</c:v>
                </c:pt>
                <c:pt idx="17">
                  <c:v>1724.538</c:v>
                </c:pt>
                <c:pt idx="18">
                  <c:v>1908.095</c:v>
                </c:pt>
                <c:pt idx="19">
                  <c:v>2095.4520000000002</c:v>
                </c:pt>
                <c:pt idx="20">
                  <c:v>2347.1680000000001</c:v>
                </c:pt>
                <c:pt idx="21">
                  <c:v>2510.194</c:v>
                </c:pt>
                <c:pt idx="22">
                  <c:v>2745.89</c:v>
                </c:pt>
                <c:pt idx="23">
                  <c:v>3031.0239999999999</c:v>
                </c:pt>
                <c:pt idx="24">
                  <c:v>3129.33</c:v>
                </c:pt>
                <c:pt idx="25">
                  <c:v>3159.0070000000001</c:v>
                </c:pt>
                <c:pt idx="26">
                  <c:v>3321.3820000000001</c:v>
                </c:pt>
                <c:pt idx="27">
                  <c:v>3392.1750000000002</c:v>
                </c:pt>
                <c:pt idx="28">
                  <c:v>3420.6529999999998</c:v>
                </c:pt>
                <c:pt idx="29">
                  <c:v>3576.2379999999998</c:v>
                </c:pt>
                <c:pt idx="30">
                  <c:v>3505.5439999999999</c:v>
                </c:pt>
                <c:pt idx="31">
                  <c:v>3630.1909999999998</c:v>
                </c:pt>
                <c:pt idx="32">
                  <c:v>3973.4100000000003</c:v>
                </c:pt>
                <c:pt idx="33">
                  <c:v>3413.54</c:v>
                </c:pt>
                <c:pt idx="34">
                  <c:v>3450.77</c:v>
                </c:pt>
                <c:pt idx="35">
                  <c:v>3857.75</c:v>
                </c:pt>
                <c:pt idx="36">
                  <c:v>3094.39</c:v>
                </c:pt>
                <c:pt idx="37">
                  <c:v>2399.37</c:v>
                </c:pt>
                <c:pt idx="38">
                  <c:v>2962</c:v>
                </c:pt>
                <c:pt idx="39">
                  <c:v>2503</c:v>
                </c:pt>
                <c:pt idx="40">
                  <c:v>2183</c:v>
                </c:pt>
                <c:pt idx="41">
                  <c:v>1895</c:v>
                </c:pt>
                <c:pt idx="42">
                  <c:v>1742</c:v>
                </c:pt>
                <c:pt idx="43">
                  <c:v>1553</c:v>
                </c:pt>
                <c:pt idx="44">
                  <c:v>1450</c:v>
                </c:pt>
                <c:pt idx="45">
                  <c:v>1136</c:v>
                </c:pt>
                <c:pt idx="46">
                  <c:v>791</c:v>
                </c:pt>
                <c:pt idx="47">
                  <c:v>296.3</c:v>
                </c:pt>
                <c:pt idx="4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 60'!$M$6</c:f>
              <c:strCache>
                <c:ptCount val="1"/>
                <c:pt idx="0">
                  <c:v>zemní plyn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60'!$K$7:$K$76</c:f>
              <c:numCache>
                <c:formatCode>General</c:formatCode>
                <c:ptCount val="7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</c:numCache>
            </c:numRef>
          </c:cat>
          <c:val>
            <c:numRef>
              <c:f>' 60'!$M$7:$M$76</c:f>
              <c:numCache>
                <c:formatCode>0.0</c:formatCode>
                <c:ptCount val="70"/>
                <c:pt idx="0">
                  <c:v>5.7039999999999997</c:v>
                </c:pt>
                <c:pt idx="1">
                  <c:v>19.821000000000002</c:v>
                </c:pt>
                <c:pt idx="2">
                  <c:v>20.928000000000001</c:v>
                </c:pt>
                <c:pt idx="3">
                  <c:v>36.161999999999999</c:v>
                </c:pt>
                <c:pt idx="4">
                  <c:v>51.475999999999999</c:v>
                </c:pt>
                <c:pt idx="5">
                  <c:v>67.126000000000005</c:v>
                </c:pt>
                <c:pt idx="6">
                  <c:v>74.230999999999995</c:v>
                </c:pt>
                <c:pt idx="7">
                  <c:v>81.486999999999995</c:v>
                </c:pt>
                <c:pt idx="8">
                  <c:v>534.26099999999997</c:v>
                </c:pt>
                <c:pt idx="9">
                  <c:v>765.55100000000004</c:v>
                </c:pt>
                <c:pt idx="10">
                  <c:v>910.76800000000003</c:v>
                </c:pt>
                <c:pt idx="11">
                  <c:v>841.90899999999999</c:v>
                </c:pt>
                <c:pt idx="12">
                  <c:v>790.12599999999998</c:v>
                </c:pt>
                <c:pt idx="13">
                  <c:v>567.35799999999995</c:v>
                </c:pt>
                <c:pt idx="14">
                  <c:v>504.28699999999998</c:v>
                </c:pt>
                <c:pt idx="15">
                  <c:v>399.09699999999998</c:v>
                </c:pt>
                <c:pt idx="16">
                  <c:v>277.63400000000001</c:v>
                </c:pt>
                <c:pt idx="17">
                  <c:v>364.98099999999999</c:v>
                </c:pt>
                <c:pt idx="18">
                  <c:v>308.68099999999998</c:v>
                </c:pt>
                <c:pt idx="19">
                  <c:v>403.839</c:v>
                </c:pt>
                <c:pt idx="20">
                  <c:v>458.06599999999997</c:v>
                </c:pt>
                <c:pt idx="21">
                  <c:v>514.97900000000004</c:v>
                </c:pt>
                <c:pt idx="22">
                  <c:v>551.71400000000006</c:v>
                </c:pt>
                <c:pt idx="23">
                  <c:v>583.92499999999995</c:v>
                </c:pt>
                <c:pt idx="24">
                  <c:v>656.73</c:v>
                </c:pt>
                <c:pt idx="25">
                  <c:v>826.072</c:v>
                </c:pt>
                <c:pt idx="26">
                  <c:v>1075.9380000000001</c:v>
                </c:pt>
                <c:pt idx="27">
                  <c:v>1415.117</c:v>
                </c:pt>
                <c:pt idx="28">
                  <c:v>1634.9490000000001</c:v>
                </c:pt>
                <c:pt idx="29">
                  <c:v>2011.2940000000001</c:v>
                </c:pt>
                <c:pt idx="30">
                  <c:v>2501.7310000000002</c:v>
                </c:pt>
                <c:pt idx="31">
                  <c:v>2910.5250000000001</c:v>
                </c:pt>
                <c:pt idx="32">
                  <c:v>3817.5899999999997</c:v>
                </c:pt>
                <c:pt idx="33">
                  <c:v>4240.4599999999991</c:v>
                </c:pt>
                <c:pt idx="34">
                  <c:v>4276.2299999999996</c:v>
                </c:pt>
                <c:pt idx="35">
                  <c:v>4667.25</c:v>
                </c:pt>
                <c:pt idx="36">
                  <c:v>4894.6099999999988</c:v>
                </c:pt>
                <c:pt idx="37">
                  <c:v>5187.6299999999992</c:v>
                </c:pt>
                <c:pt idx="38">
                  <c:v>5443.4099999999989</c:v>
                </c:pt>
                <c:pt idx="39">
                  <c:v>5187.8999999999996</c:v>
                </c:pt>
                <c:pt idx="40">
                  <c:v>5271.4</c:v>
                </c:pt>
                <c:pt idx="41">
                  <c:v>7043.2</c:v>
                </c:pt>
                <c:pt idx="42">
                  <c:v>6811.8</c:v>
                </c:pt>
                <c:pt idx="43">
                  <c:v>6669.4</c:v>
                </c:pt>
                <c:pt idx="44">
                  <c:v>6983.1</c:v>
                </c:pt>
                <c:pt idx="45">
                  <c:v>6933.6</c:v>
                </c:pt>
                <c:pt idx="46">
                  <c:v>8074.5</c:v>
                </c:pt>
                <c:pt idx="47">
                  <c:v>9306.4</c:v>
                </c:pt>
                <c:pt idx="48">
                  <c:v>9441</c:v>
                </c:pt>
                <c:pt idx="49">
                  <c:v>9389.6</c:v>
                </c:pt>
                <c:pt idx="50">
                  <c:v>9426.9</c:v>
                </c:pt>
                <c:pt idx="51">
                  <c:v>9147.9</c:v>
                </c:pt>
                <c:pt idx="52">
                  <c:v>9772.6</c:v>
                </c:pt>
                <c:pt idx="53">
                  <c:v>9542.1</c:v>
                </c:pt>
                <c:pt idx="54">
                  <c:v>9739.2999999999993</c:v>
                </c:pt>
                <c:pt idx="55">
                  <c:v>9692.2999999999993</c:v>
                </c:pt>
                <c:pt idx="56">
                  <c:v>9562.7999999999993</c:v>
                </c:pt>
                <c:pt idx="57">
                  <c:v>9269.4</c:v>
                </c:pt>
                <c:pt idx="58">
                  <c:v>8652.6</c:v>
                </c:pt>
                <c:pt idx="59">
                  <c:v>8685.2000000000007</c:v>
                </c:pt>
                <c:pt idx="60">
                  <c:v>8161.3</c:v>
                </c:pt>
                <c:pt idx="61">
                  <c:v>8979.2000000000007</c:v>
                </c:pt>
                <c:pt idx="62">
                  <c:v>8085.8</c:v>
                </c:pt>
                <c:pt idx="63">
                  <c:v>8158.2250050503235</c:v>
                </c:pt>
                <c:pt idx="64">
                  <c:v>8277.0944147694499</c:v>
                </c:pt>
                <c:pt idx="65">
                  <c:v>7280.4197495994158</c:v>
                </c:pt>
                <c:pt idx="66">
                  <c:v>7607.5646329449373</c:v>
                </c:pt>
                <c:pt idx="67">
                  <c:v>8255.1342335338559</c:v>
                </c:pt>
                <c:pt idx="68">
                  <c:v>8527.4827534189189</c:v>
                </c:pt>
                <c:pt idx="69">
                  <c:v>8182.7561269882699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23968"/>
        <c:axId val="163529856"/>
      </c:lineChart>
      <c:catAx>
        <c:axId val="1635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3529856"/>
        <c:crosses val="autoZero"/>
        <c:auto val="1"/>
        <c:lblAlgn val="ctr"/>
        <c:lblOffset val="100"/>
        <c:tickLblSkip val="3"/>
        <c:noMultiLvlLbl val="0"/>
      </c:catAx>
      <c:valAx>
        <c:axId val="163529856"/>
        <c:scaling>
          <c:orientation val="minMax"/>
          <c:max val="1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3206583007969775E-2"/>
              <c:y val="0.3685591125926777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3523968"/>
        <c:crosses val="autoZero"/>
        <c:crossBetween val="midCat"/>
        <c:majorUnit val="1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4664081168959"/>
          <c:y val="1.8369893544328858E-2"/>
          <c:w val="0.86294320175152239"/>
          <c:h val="0.74191021303060012"/>
        </c:manualLayout>
      </c:layout>
      <c:lineChart>
        <c:grouping val="standard"/>
        <c:varyColors val="0"/>
        <c:ser>
          <c:idx val="0"/>
          <c:order val="0"/>
          <c:tx>
            <c:strRef>
              <c:f>' 60'!$N$6</c:f>
              <c:strCache>
                <c:ptCount val="1"/>
                <c:pt idx="0">
                  <c:v>zemní plyn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60'!$K$7:$K$76</c:f>
              <c:numCache>
                <c:formatCode>General</c:formatCode>
                <c:ptCount val="7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</c:numCache>
            </c:numRef>
          </c:cat>
          <c:val>
            <c:numRef>
              <c:f>' 60'!$N$7:$N$76</c:f>
              <c:numCache>
                <c:formatCode>0.0</c:formatCode>
                <c:ptCount val="70"/>
                <c:pt idx="0">
                  <c:v>0.51</c:v>
                </c:pt>
                <c:pt idx="1">
                  <c:v>0.73</c:v>
                </c:pt>
                <c:pt idx="2">
                  <c:v>0.95</c:v>
                </c:pt>
                <c:pt idx="3">
                  <c:v>1.06</c:v>
                </c:pt>
                <c:pt idx="4">
                  <c:v>2.2000000000000002</c:v>
                </c:pt>
                <c:pt idx="5">
                  <c:v>3.61</c:v>
                </c:pt>
                <c:pt idx="6">
                  <c:v>4.92</c:v>
                </c:pt>
                <c:pt idx="7">
                  <c:v>6.03</c:v>
                </c:pt>
                <c:pt idx="8">
                  <c:v>7.05</c:v>
                </c:pt>
                <c:pt idx="9">
                  <c:v>8.3000000000000007</c:v>
                </c:pt>
                <c:pt idx="10">
                  <c:v>8.1</c:v>
                </c:pt>
                <c:pt idx="11">
                  <c:v>7.2</c:v>
                </c:pt>
                <c:pt idx="12">
                  <c:v>5.7</c:v>
                </c:pt>
                <c:pt idx="13">
                  <c:v>3.9</c:v>
                </c:pt>
                <c:pt idx="14">
                  <c:v>5.21</c:v>
                </c:pt>
                <c:pt idx="15">
                  <c:v>3.96</c:v>
                </c:pt>
                <c:pt idx="16">
                  <c:v>5.2</c:v>
                </c:pt>
                <c:pt idx="17">
                  <c:v>4.4000000000000004</c:v>
                </c:pt>
                <c:pt idx="18">
                  <c:v>5.76</c:v>
                </c:pt>
                <c:pt idx="19">
                  <c:v>6.5</c:v>
                </c:pt>
                <c:pt idx="20">
                  <c:v>7.35</c:v>
                </c:pt>
                <c:pt idx="21">
                  <c:v>6.9</c:v>
                </c:pt>
                <c:pt idx="22">
                  <c:v>8.34</c:v>
                </c:pt>
                <c:pt idx="23">
                  <c:v>9.3800000000000008</c:v>
                </c:pt>
                <c:pt idx="24">
                  <c:v>11.38</c:v>
                </c:pt>
                <c:pt idx="25">
                  <c:v>13.02</c:v>
                </c:pt>
                <c:pt idx="26">
                  <c:v>15.2</c:v>
                </c:pt>
                <c:pt idx="27">
                  <c:v>19.100000000000001</c:v>
                </c:pt>
                <c:pt idx="28">
                  <c:v>20.9</c:v>
                </c:pt>
                <c:pt idx="29">
                  <c:v>24.9</c:v>
                </c:pt>
                <c:pt idx="30">
                  <c:v>22.2</c:v>
                </c:pt>
                <c:pt idx="31">
                  <c:v>25.4</c:v>
                </c:pt>
                <c:pt idx="32">
                  <c:v>27.06</c:v>
                </c:pt>
                <c:pt idx="33">
                  <c:v>28.3</c:v>
                </c:pt>
                <c:pt idx="34">
                  <c:v>23.11</c:v>
                </c:pt>
                <c:pt idx="35">
                  <c:v>26.48</c:v>
                </c:pt>
                <c:pt idx="36">
                  <c:v>32.68</c:v>
                </c:pt>
                <c:pt idx="37">
                  <c:v>24.73995</c:v>
                </c:pt>
                <c:pt idx="38">
                  <c:v>29.704000000000001</c:v>
                </c:pt>
                <c:pt idx="39">
                  <c:v>24.391999999999999</c:v>
                </c:pt>
                <c:pt idx="40">
                  <c:v>30.285</c:v>
                </c:pt>
                <c:pt idx="41">
                  <c:v>30.073780000000003</c:v>
                </c:pt>
                <c:pt idx="42">
                  <c:v>31.4864</c:v>
                </c:pt>
                <c:pt idx="43">
                  <c:v>29.11</c:v>
                </c:pt>
                <c:pt idx="44">
                  <c:v>42.55</c:v>
                </c:pt>
                <c:pt idx="45">
                  <c:v>42.1</c:v>
                </c:pt>
                <c:pt idx="46">
                  <c:v>43.9</c:v>
                </c:pt>
                <c:pt idx="47">
                  <c:v>58.46</c:v>
                </c:pt>
                <c:pt idx="48">
                  <c:v>59.3</c:v>
                </c:pt>
                <c:pt idx="49">
                  <c:v>57.1</c:v>
                </c:pt>
                <c:pt idx="50">
                  <c:v>56.1</c:v>
                </c:pt>
                <c:pt idx="51">
                  <c:v>59</c:v>
                </c:pt>
                <c:pt idx="52">
                  <c:v>62.4</c:v>
                </c:pt>
                <c:pt idx="53">
                  <c:v>62.3</c:v>
                </c:pt>
                <c:pt idx="54">
                  <c:v>63.4</c:v>
                </c:pt>
                <c:pt idx="55">
                  <c:v>61.7</c:v>
                </c:pt>
                <c:pt idx="56">
                  <c:v>56.9</c:v>
                </c:pt>
                <c:pt idx="57">
                  <c:v>67.599999999999994</c:v>
                </c:pt>
                <c:pt idx="58">
                  <c:v>49.9</c:v>
                </c:pt>
                <c:pt idx="59">
                  <c:v>50.8</c:v>
                </c:pt>
                <c:pt idx="60">
                  <c:v>57.2</c:v>
                </c:pt>
                <c:pt idx="61">
                  <c:v>57.3</c:v>
                </c:pt>
                <c:pt idx="62">
                  <c:v>52.8</c:v>
                </c:pt>
                <c:pt idx="63">
                  <c:v>61.6</c:v>
                </c:pt>
                <c:pt idx="64">
                  <c:v>47.333075975303558</c:v>
                </c:pt>
                <c:pt idx="65">
                  <c:v>44.959295144984566</c:v>
                </c:pt>
                <c:pt idx="66">
                  <c:v>42.621557004484409</c:v>
                </c:pt>
                <c:pt idx="67">
                  <c:v>49.288893022251862</c:v>
                </c:pt>
                <c:pt idx="68">
                  <c:v>54.886108595098101</c:v>
                </c:pt>
                <c:pt idx="69">
                  <c:v>55.898593761343584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66720"/>
        <c:axId val="163568256"/>
      </c:lineChart>
      <c:catAx>
        <c:axId val="1635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3568256"/>
        <c:crosses val="autoZero"/>
        <c:auto val="1"/>
        <c:lblAlgn val="ctr"/>
        <c:lblOffset val="100"/>
        <c:tickLblSkip val="3"/>
        <c:noMultiLvlLbl val="0"/>
      </c:catAx>
      <c:valAx>
        <c:axId val="163568256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3206583007969775E-2"/>
              <c:y val="0.3685591125926777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3566720"/>
        <c:crosses val="autoZero"/>
        <c:crossBetween val="midCat"/>
        <c:majorUnit val="1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4664081168959"/>
          <c:y val="1.8369893544328858E-2"/>
          <c:w val="0.86294320175152239"/>
          <c:h val="0.74902189960629917"/>
        </c:manualLayout>
      </c:layout>
      <c:lineChart>
        <c:grouping val="standard"/>
        <c:varyColors val="0"/>
        <c:ser>
          <c:idx val="0"/>
          <c:order val="0"/>
          <c:tx>
            <c:strRef>
              <c:f>' 60'!$O$6</c:f>
              <c:strCache>
                <c:ptCount val="1"/>
                <c:pt idx="0">
                  <c:v>Počet zákazníků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60'!$K$7:$K$76</c:f>
              <c:numCache>
                <c:formatCode>General</c:formatCode>
                <c:ptCount val="70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</c:numCache>
            </c:numRef>
          </c:cat>
          <c:val>
            <c:numRef>
              <c:f>' 60'!$O$7:$O$76</c:f>
              <c:numCache>
                <c:formatCode>#,##0</c:formatCode>
                <c:ptCount val="70"/>
                <c:pt idx="0">
                  <c:v>122</c:v>
                </c:pt>
                <c:pt idx="1">
                  <c:v>399</c:v>
                </c:pt>
                <c:pt idx="2">
                  <c:v>720</c:v>
                </c:pt>
                <c:pt idx="3">
                  <c:v>2795</c:v>
                </c:pt>
                <c:pt idx="4">
                  <c:v>3426</c:v>
                </c:pt>
                <c:pt idx="5">
                  <c:v>3745</c:v>
                </c:pt>
                <c:pt idx="6">
                  <c:v>3805</c:v>
                </c:pt>
                <c:pt idx="7">
                  <c:v>5256</c:v>
                </c:pt>
                <c:pt idx="8">
                  <c:v>5987</c:v>
                </c:pt>
                <c:pt idx="9">
                  <c:v>7105</c:v>
                </c:pt>
                <c:pt idx="10">
                  <c:v>10287</c:v>
                </c:pt>
                <c:pt idx="11">
                  <c:v>14892</c:v>
                </c:pt>
                <c:pt idx="12">
                  <c:v>19021</c:v>
                </c:pt>
                <c:pt idx="13">
                  <c:v>22853</c:v>
                </c:pt>
                <c:pt idx="14">
                  <c:v>26283</c:v>
                </c:pt>
                <c:pt idx="15">
                  <c:v>28424</c:v>
                </c:pt>
                <c:pt idx="16">
                  <c:v>31901</c:v>
                </c:pt>
                <c:pt idx="17">
                  <c:v>36123</c:v>
                </c:pt>
                <c:pt idx="18">
                  <c:v>39717</c:v>
                </c:pt>
                <c:pt idx="19">
                  <c:v>43308</c:v>
                </c:pt>
                <c:pt idx="20">
                  <c:v>48351</c:v>
                </c:pt>
                <c:pt idx="21">
                  <c:v>60818</c:v>
                </c:pt>
                <c:pt idx="22">
                  <c:v>74529</c:v>
                </c:pt>
                <c:pt idx="23">
                  <c:v>96718</c:v>
                </c:pt>
                <c:pt idx="24">
                  <c:v>127621</c:v>
                </c:pt>
                <c:pt idx="25">
                  <c:v>169462</c:v>
                </c:pt>
                <c:pt idx="26">
                  <c:v>221695</c:v>
                </c:pt>
                <c:pt idx="27">
                  <c:v>267219</c:v>
                </c:pt>
                <c:pt idx="28">
                  <c:v>327903</c:v>
                </c:pt>
                <c:pt idx="29">
                  <c:v>398080</c:v>
                </c:pt>
                <c:pt idx="30">
                  <c:v>472402</c:v>
                </c:pt>
                <c:pt idx="31">
                  <c:v>560875</c:v>
                </c:pt>
                <c:pt idx="32">
                  <c:v>758964</c:v>
                </c:pt>
                <c:pt idx="33">
                  <c:v>829673</c:v>
                </c:pt>
                <c:pt idx="34">
                  <c:v>857475</c:v>
                </c:pt>
                <c:pt idx="35">
                  <c:v>975391</c:v>
                </c:pt>
                <c:pt idx="36">
                  <c:v>1052604</c:v>
                </c:pt>
                <c:pt idx="37">
                  <c:v>1249146</c:v>
                </c:pt>
                <c:pt idx="38">
                  <c:v>1259133</c:v>
                </c:pt>
                <c:pt idx="39">
                  <c:v>1330907</c:v>
                </c:pt>
                <c:pt idx="40">
                  <c:v>1349258</c:v>
                </c:pt>
                <c:pt idx="41">
                  <c:v>1661824</c:v>
                </c:pt>
                <c:pt idx="42">
                  <c:v>1761240</c:v>
                </c:pt>
                <c:pt idx="43">
                  <c:v>1820752</c:v>
                </c:pt>
                <c:pt idx="44">
                  <c:v>1848471</c:v>
                </c:pt>
                <c:pt idx="45">
                  <c:v>1918896</c:v>
                </c:pt>
                <c:pt idx="46">
                  <c:v>2103695</c:v>
                </c:pt>
                <c:pt idx="47">
                  <c:v>2276683</c:v>
                </c:pt>
                <c:pt idx="48">
                  <c:v>2376002</c:v>
                </c:pt>
                <c:pt idx="49">
                  <c:v>2469587</c:v>
                </c:pt>
                <c:pt idx="50">
                  <c:v>2531808</c:v>
                </c:pt>
                <c:pt idx="51">
                  <c:v>2601210</c:v>
                </c:pt>
                <c:pt idx="52">
                  <c:v>2654204</c:v>
                </c:pt>
                <c:pt idx="53">
                  <c:v>2692523</c:v>
                </c:pt>
                <c:pt idx="54">
                  <c:v>2737730</c:v>
                </c:pt>
                <c:pt idx="55">
                  <c:v>2771690</c:v>
                </c:pt>
                <c:pt idx="56">
                  <c:v>2805705</c:v>
                </c:pt>
                <c:pt idx="57">
                  <c:v>2823102</c:v>
                </c:pt>
                <c:pt idx="58">
                  <c:v>2845429</c:v>
                </c:pt>
                <c:pt idx="59">
                  <c:v>2864576</c:v>
                </c:pt>
                <c:pt idx="60">
                  <c:v>2871547</c:v>
                </c:pt>
                <c:pt idx="61">
                  <c:v>2870634</c:v>
                </c:pt>
                <c:pt idx="62">
                  <c:v>2869023</c:v>
                </c:pt>
                <c:pt idx="63">
                  <c:v>2868083.1</c:v>
                </c:pt>
                <c:pt idx="64">
                  <c:v>2860344.9</c:v>
                </c:pt>
                <c:pt idx="65">
                  <c:v>2849162</c:v>
                </c:pt>
                <c:pt idx="66">
                  <c:v>2844334</c:v>
                </c:pt>
                <c:pt idx="67">
                  <c:v>2840473</c:v>
                </c:pt>
                <c:pt idx="68">
                  <c:v>2844257</c:v>
                </c:pt>
                <c:pt idx="69">
                  <c:v>2840619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673024"/>
        <c:axId val="164495744"/>
      </c:lineChart>
      <c:catAx>
        <c:axId val="1666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4495744"/>
        <c:crosses val="autoZero"/>
        <c:auto val="1"/>
        <c:lblAlgn val="ctr"/>
        <c:lblOffset val="100"/>
        <c:tickLblSkip val="3"/>
        <c:noMultiLvlLbl val="0"/>
      </c:catAx>
      <c:valAx>
        <c:axId val="164495744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6673024"/>
        <c:crosses val="autoZero"/>
        <c:crossBetween val="midCat"/>
        <c:majorUnit val="500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36671321121586E-2"/>
          <c:y val="4.8888888888888891E-2"/>
          <c:w val="0.93219106165889531"/>
          <c:h val="0.86010323709536307"/>
        </c:manualLayout>
      </c:layout>
      <c:lineChart>
        <c:grouping val="standard"/>
        <c:varyColors val="0"/>
        <c:ser>
          <c:idx val="0"/>
          <c:order val="0"/>
          <c:tx>
            <c:strRef>
              <c:f>' 61'!$A$27</c:f>
              <c:strCache>
                <c:ptCount val="1"/>
                <c:pt idx="0">
                  <c:v>rok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/>
                </a:solidFill>
              </a:ln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</c:marker>
          <c:dPt>
            <c:idx val="0"/>
            <c:marker>
              <c:spPr>
                <a:solidFill>
                  <a:schemeClr val="accent3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</c:dPt>
          <c:dPt>
            <c:idx val="1"/>
            <c:marker>
              <c:spPr>
                <a:solidFill>
                  <a:schemeClr val="accent3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3">
                    <a:lumMod val="75000"/>
                    <a:alpha val="99000"/>
                  </a:schemeClr>
                </a:solidFill>
              </a:ln>
            </c:spPr>
          </c:dPt>
          <c:dPt>
            <c:idx val="2"/>
            <c:marker>
              <c:spPr>
                <a:solidFill>
                  <a:schemeClr val="accent3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</c:dPt>
          <c:dPt>
            <c:idx val="3"/>
            <c:marker>
              <c:spPr>
                <a:solidFill>
                  <a:schemeClr val="accent3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</c:dPt>
          <c:dPt>
            <c:idx val="4"/>
            <c:marker>
              <c:spPr>
                <a:solidFill>
                  <a:schemeClr val="accent3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</c:dPt>
          <c:dPt>
            <c:idx val="5"/>
            <c:marker>
              <c:spPr>
                <a:solidFill>
                  <a:schemeClr val="accent4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</c:dPt>
          <c:dPt>
            <c:idx val="6"/>
            <c:marker>
              <c:spPr>
                <a:solidFill>
                  <a:schemeClr val="accent4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4">
                    <a:lumMod val="75000"/>
                  </a:schemeClr>
                </a:solidFill>
              </a:ln>
            </c:spPr>
          </c:dPt>
          <c:dPt>
            <c:idx val="7"/>
            <c:marker>
              <c:spPr>
                <a:solidFill>
                  <a:schemeClr val="accent4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4">
                    <a:lumMod val="75000"/>
                  </a:schemeClr>
                </a:solidFill>
              </a:ln>
            </c:spPr>
          </c:dPt>
          <c:dPt>
            <c:idx val="8"/>
            <c:marker>
              <c:spPr>
                <a:solidFill>
                  <a:schemeClr val="accent4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4">
                    <a:lumMod val="75000"/>
                  </a:schemeClr>
                </a:solidFill>
              </a:ln>
            </c:spPr>
          </c:dPt>
          <c:dPt>
            <c:idx val="9"/>
            <c:marker>
              <c:spPr>
                <a:solidFill>
                  <a:schemeClr val="accent4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4">
                    <a:lumMod val="75000"/>
                  </a:schemeClr>
                </a:solidFill>
              </a:ln>
            </c:spPr>
          </c:dPt>
          <c:dPt>
            <c:idx val="10"/>
            <c:marker>
              <c:spPr>
                <a:solidFill>
                  <a:schemeClr val="accent6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4">
                    <a:lumMod val="75000"/>
                  </a:schemeClr>
                </a:solidFill>
              </a:ln>
            </c:spPr>
          </c:dPt>
          <c:dPt>
            <c:idx val="11"/>
            <c:marker>
              <c:spPr>
                <a:solidFill>
                  <a:schemeClr val="accent6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dPt>
          <c:dPt>
            <c:idx val="12"/>
            <c:marker>
              <c:spPr>
                <a:solidFill>
                  <a:schemeClr val="accent6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dPt>
          <c:dPt>
            <c:idx val="13"/>
            <c:marker>
              <c:spPr>
                <a:solidFill>
                  <a:schemeClr val="accent6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dPt>
          <c:dPt>
            <c:idx val="14"/>
            <c:marker>
              <c:spPr>
                <a:solidFill>
                  <a:schemeClr val="accent6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dPt>
          <c:dPt>
            <c:idx val="15"/>
            <c:marker>
              <c:spPr>
                <a:solidFill>
                  <a:schemeClr val="accent5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dPt>
          <c:dPt>
            <c:idx val="16"/>
            <c:marker>
              <c:spPr>
                <a:solidFill>
                  <a:schemeClr val="accent5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5">
                    <a:lumMod val="75000"/>
                  </a:schemeClr>
                </a:solidFill>
              </a:ln>
            </c:spPr>
          </c:dPt>
          <c:dPt>
            <c:idx val="17"/>
            <c:marker>
              <c:spPr>
                <a:solidFill>
                  <a:schemeClr val="accent5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5">
                    <a:lumMod val="75000"/>
                  </a:schemeClr>
                </a:solidFill>
              </a:ln>
            </c:spPr>
          </c:dPt>
          <c:dPt>
            <c:idx val="18"/>
            <c:marker>
              <c:spPr>
                <a:solidFill>
                  <a:schemeClr val="accent5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5">
                    <a:lumMod val="75000"/>
                  </a:schemeClr>
                </a:solidFill>
              </a:ln>
            </c:spPr>
          </c:dPt>
          <c:dPt>
            <c:idx val="19"/>
            <c:marker>
              <c:spPr>
                <a:solidFill>
                  <a:schemeClr val="accent5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5">
                    <a:lumMod val="75000"/>
                  </a:schemeClr>
                </a:solidFill>
              </a:ln>
            </c:spPr>
          </c:dPt>
          <c:dPt>
            <c:idx val="20"/>
            <c:marker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accent5">
                    <a:lumMod val="75000"/>
                  </a:schemeClr>
                </a:solidFill>
              </a:ln>
            </c:spPr>
          </c:dPt>
          <c:dPt>
            <c:idx val="21"/>
            <c:marker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</c:dPt>
          <c:dPt>
            <c:idx val="22"/>
            <c:marker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</c:dPt>
          <c:dPt>
            <c:idx val="23"/>
            <c:marker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</c:dPt>
          <c:dPt>
            <c:idx val="24"/>
            <c:marker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</c:dPt>
          <c:dPt>
            <c:idx val="25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</c:dPt>
          <c:dPt>
            <c:idx val="26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7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8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9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bg1"/>
                  </a:solidFill>
                </a:ln>
                <a:scene3d>
                  <a:camera prst="orthographicFront"/>
                  <a:lightRig rig="threePt" dir="t"/>
                </a:scene3d>
                <a:sp3d>
                  <a:bevelT w="165100" prst="coolSlant"/>
                </a:sp3d>
              </c:spPr>
            </c:marker>
            <c:bubble3D val="0"/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9.7936341378104235E-3"/>
                  <c:y val="3.4408602150537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7936341378104235E-3"/>
                  <c:y val="-5.1612903225806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7204301075268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990905911157748E-3"/>
                  <c:y val="2.5806451612903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1407862994531884E-3"/>
                  <c:y val="-3.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1407862994531884E-3"/>
                  <c:y val="-2.666666666666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3802620998177293E-3"/>
                  <c:y val="-1.3333333333333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5.5963623644630991E-3"/>
                  <c:y val="-2.5806451612903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8.3945435466946487E-3"/>
                  <c:y val="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1972717733473244E-3"/>
                  <c:y val="-3.0107526881720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6.9013104990886471E-3"/>
                  <c:y val="-4.88888888888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1.0259879145182953E-16"/>
                  <c:y val="-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-3.91745365512416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4.1972717733473244E-3"/>
                  <c:y val="-1.2903225806451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-5.5963623644630991E-3"/>
                  <c:y val="-2.5806451612903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6.9954529555788739E-3"/>
                  <c:y val="1.7204301075268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2.9437404081293743E-2"/>
                  <c:y val="4.44444444444446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 61'!$B$26:$AE$26</c:f>
              <c:numCache>
                <c:formatCode>0</c:formatCode>
                <c:ptCount val="30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 61'!$B$27:$AE$27</c:f>
              <c:numCache>
                <c:formatCode>0.0</c:formatCode>
                <c:ptCount val="30"/>
                <c:pt idx="0">
                  <c:v>8.8166666666666682</c:v>
                </c:pt>
                <c:pt idx="1">
                  <c:v>8.8750000000000018</c:v>
                </c:pt>
                <c:pt idx="2">
                  <c:v>7.6666666666666652</c:v>
                </c:pt>
                <c:pt idx="3">
                  <c:v>9.0916666666666668</c:v>
                </c:pt>
                <c:pt idx="4">
                  <c:v>8.0583333333333318</c:v>
                </c:pt>
                <c:pt idx="5">
                  <c:v>9.3416666666666668</c:v>
                </c:pt>
                <c:pt idx="6">
                  <c:v>8.2916666666666661</c:v>
                </c:pt>
                <c:pt idx="7">
                  <c:v>6.6416666666666666</c:v>
                </c:pt>
                <c:pt idx="8">
                  <c:v>7.9416666666666664</c:v>
                </c:pt>
                <c:pt idx="9">
                  <c:v>8.4749999999999996</c:v>
                </c:pt>
                <c:pt idx="10">
                  <c:v>8.6916666666666682</c:v>
                </c:pt>
                <c:pt idx="11">
                  <c:v>9.4916666666666671</c:v>
                </c:pt>
                <c:pt idx="12">
                  <c:v>8.1499999999999968</c:v>
                </c:pt>
                <c:pt idx="13">
                  <c:v>9.0083333333333346</c:v>
                </c:pt>
                <c:pt idx="14">
                  <c:v>8.5666666666666647</c:v>
                </c:pt>
                <c:pt idx="15">
                  <c:v>8.1994623655913959</c:v>
                </c:pt>
                <c:pt idx="16">
                  <c:v>8.0333333333333332</c:v>
                </c:pt>
                <c:pt idx="17">
                  <c:v>8.5416666666666679</c:v>
                </c:pt>
                <c:pt idx="18">
                  <c:v>9.4466666666666672</c:v>
                </c:pt>
                <c:pt idx="19">
                  <c:v>9.2516487455197147</c:v>
                </c:pt>
                <c:pt idx="20">
                  <c:v>8.7999999999999989</c:v>
                </c:pt>
                <c:pt idx="21">
                  <c:v>7.5933806963645667</c:v>
                </c:pt>
                <c:pt idx="22">
                  <c:v>8.8790898617511527</c:v>
                </c:pt>
                <c:pt idx="23">
                  <c:v>8.7181908911135846</c:v>
                </c:pt>
                <c:pt idx="24">
                  <c:v>8.2918759600614447</c:v>
                </c:pt>
                <c:pt idx="25">
                  <c:v>9.7440194572452654</c:v>
                </c:pt>
                <c:pt idx="26">
                  <c:v>9.7857552483358941</c:v>
                </c:pt>
                <c:pt idx="27">
                  <c:v>8.9722459037378375</c:v>
                </c:pt>
                <c:pt idx="28">
                  <c:v>8.8161872759856621</c:v>
                </c:pt>
                <c:pt idx="29">
                  <c:v>9.8751190476190462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94400"/>
        <c:axId val="165900288"/>
      </c:lineChart>
      <c:catAx>
        <c:axId val="16589440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65900288"/>
        <c:crosses val="autoZero"/>
        <c:auto val="1"/>
        <c:lblAlgn val="ctr"/>
        <c:lblOffset val="100"/>
        <c:noMultiLvlLbl val="0"/>
      </c:catAx>
      <c:valAx>
        <c:axId val="165900288"/>
        <c:scaling>
          <c:orientation val="minMax"/>
          <c:min val="6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65894400"/>
        <c:crosses val="autoZero"/>
        <c:crossBetween val="midCat"/>
        <c:majorUnit val="0.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60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130616766429372E-2"/>
          <c:y val="0.11469871729339957"/>
          <c:w val="0.97586938323357064"/>
          <c:h val="0.7977036077740359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3.0042213473315836E-2"/>
                  <c:y val="0.109112141703044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5662401574803145E-2"/>
                  <c:y val="-1.35688247302420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0730752405949269E-2"/>
                  <c:y val="-5.32048152294207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 11'!$J$20:$J$22</c:f>
              <c:strCache>
                <c:ptCount val="3"/>
                <c:pt idx="0">
                  <c:v>innogy GS</c:v>
                </c:pt>
                <c:pt idx="1">
                  <c:v>MND GS</c:v>
                </c:pt>
                <c:pt idx="2">
                  <c:v>Moravia GS</c:v>
                </c:pt>
              </c:strCache>
            </c:strRef>
          </c:cat>
          <c:val>
            <c:numRef>
              <c:f>' 11'!$K$20:$K$22</c:f>
              <c:numCache>
                <c:formatCode>0.00</c:formatCode>
                <c:ptCount val="3"/>
                <c:pt idx="0">
                  <c:v>34.450154000000005</c:v>
                </c:pt>
                <c:pt idx="1">
                  <c:v>9.2563800000000001</c:v>
                </c:pt>
                <c:pt idx="2">
                  <c:v>5.1995360000000002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75715589199419"/>
          <c:y val="2.4804922784001298E-2"/>
          <c:w val="0.80207901050995234"/>
          <c:h val="0.72733377077865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12'!$K$20</c:f>
              <c:strCache>
                <c:ptCount val="1"/>
                <c:pt idx="0">
                  <c:v>Nejvyšší dosažený stav provozních zásob</c:v>
                </c:pt>
              </c:strCache>
            </c:strRef>
          </c:tx>
          <c:spPr>
            <a:solidFill>
              <a:schemeClr val="accent6">
                <a:lumMod val="50000"/>
                <a:alpha val="65000"/>
              </a:schemeClr>
            </a:solidFill>
          </c:spPr>
          <c:invertIfNegative val="0"/>
          <c:cat>
            <c:numRef>
              <c:f>' 12'!$J$21:$J$30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12'!$K$21:$K$30</c:f>
              <c:numCache>
                <c:formatCode>#,##0.0</c:formatCode>
                <c:ptCount val="10"/>
                <c:pt idx="0">
                  <c:v>2966.1</c:v>
                </c:pt>
                <c:pt idx="1">
                  <c:v>2485.7011722999996</c:v>
                </c:pt>
                <c:pt idx="2">
                  <c:v>2603.4657553523152</c:v>
                </c:pt>
                <c:pt idx="3">
                  <c:v>2846.921496629066</c:v>
                </c:pt>
                <c:pt idx="4">
                  <c:v>2735.5117726524104</c:v>
                </c:pt>
                <c:pt idx="5">
                  <c:v>2956.515307842169</c:v>
                </c:pt>
                <c:pt idx="6">
                  <c:v>2757.4041568421703</c:v>
                </c:pt>
                <c:pt idx="7">
                  <c:v>3062.2431608421693</c:v>
                </c:pt>
                <c:pt idx="8">
                  <c:v>3069.3719999999998</c:v>
                </c:pt>
                <c:pt idx="9">
                  <c:v>2924.8233479324908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5458304"/>
        <c:axId val="145459840"/>
      </c:barChart>
      <c:catAx>
        <c:axId val="1454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45459840"/>
        <c:crossesAt val="0"/>
        <c:auto val="1"/>
        <c:lblAlgn val="ctr"/>
        <c:lblOffset val="100"/>
        <c:noMultiLvlLbl val="0"/>
      </c:catAx>
      <c:valAx>
        <c:axId val="145459840"/>
        <c:scaling>
          <c:orientation val="minMax"/>
          <c:max val="33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mil. m</a:t>
                </a:r>
                <a:r>
                  <a:rPr lang="en-US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9595823054307061E-2"/>
              <c:y val="0.3284601924759404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45458304"/>
        <c:crosses val="autoZero"/>
        <c:crossBetween val="between"/>
        <c:majorUnit val="300"/>
      </c:valAx>
    </c:plotArea>
    <c:legend>
      <c:legendPos val="b"/>
      <c:layout>
        <c:manualLayout>
          <c:xMode val="edge"/>
          <c:yMode val="edge"/>
          <c:x val="0.3283701125342165"/>
          <c:y val="0.9029195829687956"/>
          <c:w val="0.4462640667770606"/>
          <c:h val="6.93026392534266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2.2360407003919031E-2"/>
          <c:w val="0.7894320851814921"/>
          <c:h val="0.7149110128357242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 12'!$D$20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6">
                <a:lumMod val="75000"/>
                <a:alpha val="70000"/>
              </a:schemeClr>
            </a:solidFill>
          </c:spPr>
          <c:invertIfNegative val="0"/>
          <c:cat>
            <c:numRef>
              <c:f>' 12'!$B$21:$B$30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12'!$D$21:$D$30</c:f>
              <c:numCache>
                <c:formatCode>0.0</c:formatCode>
                <c:ptCount val="10"/>
                <c:pt idx="0">
                  <c:v>2224.6999999999998</c:v>
                </c:pt>
                <c:pt idx="1">
                  <c:v>2255.3069999999998</c:v>
                </c:pt>
                <c:pt idx="2">
                  <c:v>877.50692586541788</c:v>
                </c:pt>
                <c:pt idx="3">
                  <c:v>2247.0893000000001</c:v>
                </c:pt>
                <c:pt idx="4">
                  <c:v>2231.3488715094973</c:v>
                </c:pt>
                <c:pt idx="5">
                  <c:v>2146.4485759999998</c:v>
                </c:pt>
                <c:pt idx="6">
                  <c:v>2803.3251730000006</c:v>
                </c:pt>
                <c:pt idx="7">
                  <c:v>2792.4169440000001</c:v>
                </c:pt>
                <c:pt idx="8">
                  <c:v>2383.3666699999999</c:v>
                </c:pt>
                <c:pt idx="9">
                  <c:v>2942.1872790000002</c:v>
                </c:pt>
              </c:numCache>
            </c:numRef>
          </c:val>
        </c:ser>
        <c:ser>
          <c:idx val="2"/>
          <c:order val="2"/>
          <c:tx>
            <c:strRef>
              <c:f>' 12'!$E$20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</c:spPr>
          <c:invertIfNegative val="0"/>
          <c:cat>
            <c:numRef>
              <c:f>' 12'!$B$21:$B$30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12'!$E$21:$E$30</c:f>
              <c:numCache>
                <c:formatCode>0.0</c:formatCode>
                <c:ptCount val="10"/>
                <c:pt idx="0">
                  <c:v>-2805.8</c:v>
                </c:pt>
                <c:pt idx="1">
                  <c:v>-1529.1000000000001</c:v>
                </c:pt>
                <c:pt idx="2">
                  <c:v>-1818.8269760898611</c:v>
                </c:pt>
                <c:pt idx="3">
                  <c:v>-1543.2272</c:v>
                </c:pt>
                <c:pt idx="4">
                  <c:v>-2477.4173922577916</c:v>
                </c:pt>
                <c:pt idx="5">
                  <c:v>-2130.9156170000001</c:v>
                </c:pt>
                <c:pt idx="6">
                  <c:v>-2656.378365</c:v>
                </c:pt>
                <c:pt idx="7">
                  <c:v>-2648.8300529999997</c:v>
                </c:pt>
                <c:pt idx="8">
                  <c:v>-2808.5585060000003</c:v>
                </c:pt>
                <c:pt idx="9">
                  <c:v>-2916.687054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45761024"/>
        <c:axId val="145762560"/>
      </c:barChart>
      <c:lineChart>
        <c:grouping val="standard"/>
        <c:varyColors val="0"/>
        <c:ser>
          <c:idx val="0"/>
          <c:order val="0"/>
          <c:tx>
            <c:strRef>
              <c:f>' 12'!$C$20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 12'!$B$21:$B$30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12'!$C$21:$C$30</c:f>
              <c:numCache>
                <c:formatCode>0.0</c:formatCode>
                <c:ptCount val="10"/>
                <c:pt idx="0">
                  <c:v>-581.10000000000036</c:v>
                </c:pt>
                <c:pt idx="1">
                  <c:v>726.20699999999965</c:v>
                </c:pt>
                <c:pt idx="2">
                  <c:v>-941.32005022444321</c:v>
                </c:pt>
                <c:pt idx="3">
                  <c:v>703.86210000000005</c:v>
                </c:pt>
                <c:pt idx="4">
                  <c:v>-246.0685207482943</c:v>
                </c:pt>
                <c:pt idx="5">
                  <c:v>15.532958999999664</c:v>
                </c:pt>
                <c:pt idx="6">
                  <c:v>146.9468080000006</c:v>
                </c:pt>
                <c:pt idx="7">
                  <c:v>143.58689100000038</c:v>
                </c:pt>
                <c:pt idx="8">
                  <c:v>-425.19183600000042</c:v>
                </c:pt>
                <c:pt idx="9">
                  <c:v>25.500225000000228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61024"/>
        <c:axId val="145762560"/>
      </c:lineChart>
      <c:catAx>
        <c:axId val="1457610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45762560"/>
        <c:crossesAt val="-40000"/>
        <c:auto val="1"/>
        <c:lblAlgn val="ctr"/>
        <c:lblOffset val="100"/>
        <c:noMultiLvlLbl val="0"/>
      </c:catAx>
      <c:valAx>
        <c:axId val="145762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mil. m</a:t>
                </a:r>
                <a:r>
                  <a:rPr lang="en-US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45761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6305243936425"/>
          <c:y val="2.4804922784001298E-2"/>
          <c:w val="0.85397573322352138"/>
          <c:h val="0.612676606913497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strRef>
              <c:f>' 13'!$B$8:$B$14</c:f>
              <c:strCache>
                <c:ptCount val="7"/>
                <c:pt idx="0">
                  <c:v>zemní plyn</c:v>
                </c:pt>
                <c:pt idx="1">
                  <c:v>koksárenský plyn</c:v>
                </c:pt>
                <c:pt idx="2">
                  <c:v>degazační plyn</c:v>
                </c:pt>
                <c:pt idx="3">
                  <c:v>generátorový plyn</c:v>
                </c:pt>
                <c:pt idx="4">
                  <c:v>skládkový plyn</c:v>
                </c:pt>
                <c:pt idx="5">
                  <c:v>biometan</c:v>
                </c:pt>
                <c:pt idx="6">
                  <c:v>propan, butan a jejich směsi</c:v>
                </c:pt>
              </c:strCache>
            </c:strRef>
          </c:cat>
          <c:val>
            <c:numRef>
              <c:f>' 13'!$C$8:$C$14</c:f>
              <c:numCache>
                <c:formatCode>#,##0.0</c:formatCode>
                <c:ptCount val="7"/>
                <c:pt idx="0">
                  <c:v>137113.52799999999</c:v>
                </c:pt>
                <c:pt idx="1">
                  <c:v>827275.28999999992</c:v>
                </c:pt>
                <c:pt idx="2">
                  <c:v>80624.535000000018</c:v>
                </c:pt>
                <c:pt idx="3">
                  <c:v>1419946.888</c:v>
                </c:pt>
                <c:pt idx="4">
                  <c:v>5678.125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45795712"/>
        <c:axId val="134484352"/>
      </c:barChart>
      <c:catAx>
        <c:axId val="145795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34484352"/>
        <c:crosses val="autoZero"/>
        <c:auto val="1"/>
        <c:lblAlgn val="ctr"/>
        <c:lblOffset val="100"/>
        <c:noMultiLvlLbl val="0"/>
      </c:catAx>
      <c:valAx>
        <c:axId val="1344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45795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4467774861475"/>
          <c:y val="2.4804922784001298E-2"/>
          <c:w val="0.8082211723534557"/>
          <c:h val="0.782889341700088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strRef>
              <c:f>' 14'!$C$23:$C$34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14'!$D$23:$D$34</c:f>
              <c:numCache>
                <c:formatCode>0.0</c:formatCode>
                <c:ptCount val="12"/>
                <c:pt idx="0">
                  <c:v>12.411091000000001</c:v>
                </c:pt>
                <c:pt idx="1">
                  <c:v>10.582437000000001</c:v>
                </c:pt>
                <c:pt idx="2">
                  <c:v>10.829430999999998</c:v>
                </c:pt>
                <c:pt idx="3">
                  <c:v>10.515769000000002</c:v>
                </c:pt>
                <c:pt idx="4">
                  <c:v>11.000418000000002</c:v>
                </c:pt>
                <c:pt idx="5">
                  <c:v>10.912211000000001</c:v>
                </c:pt>
                <c:pt idx="6">
                  <c:v>10.357163999999999</c:v>
                </c:pt>
                <c:pt idx="7">
                  <c:v>10.955532999999999</c:v>
                </c:pt>
                <c:pt idx="8">
                  <c:v>11.705366999999999</c:v>
                </c:pt>
                <c:pt idx="9">
                  <c:v>12.853524999999999</c:v>
                </c:pt>
                <c:pt idx="10">
                  <c:v>12.458751000000001</c:v>
                </c:pt>
                <c:pt idx="11">
                  <c:v>12.531830999999999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4697344"/>
        <c:axId val="134698880"/>
      </c:barChart>
      <c:catAx>
        <c:axId val="1346973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34698880"/>
        <c:crosses val="autoZero"/>
        <c:auto val="1"/>
        <c:lblAlgn val="ctr"/>
        <c:lblOffset val="100"/>
        <c:noMultiLvlLbl val="0"/>
      </c:catAx>
      <c:valAx>
        <c:axId val="134698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34697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1875182268883"/>
          <c:y val="2.4804922784001298E-2"/>
          <c:w val="0.86451746864975199"/>
          <c:h val="0.78288934170008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14'!$H$22</c:f>
              <c:strCache>
                <c:ptCount val="1"/>
                <c:pt idx="0">
                  <c:v>Celková výroba plynu 
včetně ztrát a vlastní spotřeby plynu</c:v>
                </c:pt>
              </c:strCache>
            </c:strRef>
          </c:tx>
          <c:spPr>
            <a:solidFill>
              <a:schemeClr val="accent2">
                <a:lumMod val="50000"/>
                <a:alpha val="70000"/>
              </a:schemeClr>
            </a:solidFill>
          </c:spPr>
          <c:invertIfNegative val="0"/>
          <c:cat>
            <c:numRef>
              <c:f>' 14'!$G$23:$G$32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14'!$H$23:$H$32</c:f>
              <c:numCache>
                <c:formatCode>#,##0.0</c:formatCode>
                <c:ptCount val="10"/>
                <c:pt idx="0">
                  <c:v>113.2</c:v>
                </c:pt>
                <c:pt idx="1">
                  <c:v>155.82</c:v>
                </c:pt>
                <c:pt idx="2">
                  <c:v>145.66999999999999</c:v>
                </c:pt>
                <c:pt idx="3">
                  <c:v>167.21199999999999</c:v>
                </c:pt>
                <c:pt idx="4">
                  <c:v>163.43700000000001</c:v>
                </c:pt>
                <c:pt idx="5">
                  <c:v>168.00440900000001</c:v>
                </c:pt>
                <c:pt idx="6">
                  <c:v>158.42110200000002</c:v>
                </c:pt>
                <c:pt idx="7">
                  <c:v>135.920783</c:v>
                </c:pt>
                <c:pt idx="8">
                  <c:v>146.24423799999997</c:v>
                </c:pt>
                <c:pt idx="9">
                  <c:v>137.11352800000003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4714496"/>
        <c:axId val="134716032"/>
      </c:barChart>
      <c:catAx>
        <c:axId val="1347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34716032"/>
        <c:crosses val="autoZero"/>
        <c:auto val="1"/>
        <c:lblAlgn val="ctr"/>
        <c:lblOffset val="100"/>
        <c:noMultiLvlLbl val="0"/>
      </c:catAx>
      <c:valAx>
        <c:axId val="134716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4714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cs-CZ" b="0"/>
              <a:t>Meziroční porovnání měsíčních skutečných spotřeb plynu</a:t>
            </a:r>
          </a:p>
        </c:rich>
      </c:tx>
      <c:layout>
        <c:manualLayout>
          <c:xMode val="edge"/>
          <c:yMode val="edge"/>
          <c:x val="0.21865755006651941"/>
          <c:y val="2.41545893719806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525970916453"/>
          <c:y val="9.9178743961352664E-2"/>
          <c:w val="0.84827117164626953"/>
          <c:h val="0.67367382579123136"/>
        </c:manualLayout>
      </c:layout>
      <c:lineChart>
        <c:grouping val="standard"/>
        <c:varyColors val="0"/>
        <c:ser>
          <c:idx val="1"/>
          <c:order val="0"/>
          <c:tx>
            <c:strRef>
              <c:f>' 15'!$O$7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 15'!$M$8:$M$19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15'!$O$8:$O$19</c:f>
              <c:numCache>
                <c:formatCode>#,##0.0</c:formatCode>
                <c:ptCount val="12"/>
                <c:pt idx="0">
                  <c:v>1455.8500270682691</c:v>
                </c:pt>
                <c:pt idx="1">
                  <c:v>1021.1736168225515</c:v>
                </c:pt>
                <c:pt idx="2">
                  <c:v>803.62548712329124</c:v>
                </c:pt>
                <c:pt idx="3">
                  <c:v>661.95091023427085</c:v>
                </c:pt>
                <c:pt idx="4">
                  <c:v>425.74588169714985</c:v>
                </c:pt>
                <c:pt idx="5">
                  <c:v>341.17312032297468</c:v>
                </c:pt>
                <c:pt idx="6">
                  <c:v>347.23823468572687</c:v>
                </c:pt>
                <c:pt idx="7">
                  <c:v>325.75286528301183</c:v>
                </c:pt>
                <c:pt idx="8">
                  <c:v>460.65275006763613</c:v>
                </c:pt>
                <c:pt idx="9">
                  <c:v>657.3441964893608</c:v>
                </c:pt>
                <c:pt idx="10">
                  <c:v>947.05070711760902</c:v>
                </c:pt>
                <c:pt idx="11">
                  <c:v>1079.9249565070677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15'!$N$7</c:f>
              <c:strCache>
                <c:ptCount val="1"/>
                <c:pt idx="0">
                  <c:v>2018</c:v>
                </c:pt>
              </c:strCache>
            </c:strRef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 15'!$M$8:$M$19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15'!$N$8:$N$19</c:f>
              <c:numCache>
                <c:formatCode>#,##0.0</c:formatCode>
                <c:ptCount val="12"/>
                <c:pt idx="0">
                  <c:v>1083.5038862714575</c:v>
                </c:pt>
                <c:pt idx="1">
                  <c:v>1157.3339622096141</c:v>
                </c:pt>
                <c:pt idx="2">
                  <c:v>1097.0917725142051</c:v>
                </c:pt>
                <c:pt idx="3">
                  <c:v>463.92888595019849</c:v>
                </c:pt>
                <c:pt idx="4">
                  <c:v>347.44712464426073</c:v>
                </c:pt>
                <c:pt idx="5">
                  <c:v>324.34917429844592</c:v>
                </c:pt>
                <c:pt idx="6">
                  <c:v>333.65492477970258</c:v>
                </c:pt>
                <c:pt idx="7">
                  <c:v>343.1163951297184</c:v>
                </c:pt>
                <c:pt idx="8">
                  <c:v>378.70004958691163</c:v>
                </c:pt>
                <c:pt idx="9">
                  <c:v>644.61475055770859</c:v>
                </c:pt>
                <c:pt idx="10">
                  <c:v>914.13153929762188</c:v>
                </c:pt>
                <c:pt idx="11">
                  <c:v>1094.8836617484235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75264"/>
        <c:axId val="148481152"/>
      </c:lineChart>
      <c:catAx>
        <c:axId val="148475264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48481152"/>
        <c:crosses val="autoZero"/>
        <c:auto val="1"/>
        <c:lblAlgn val="ctr"/>
        <c:lblOffset val="100"/>
        <c:noMultiLvlLbl val="0"/>
      </c:catAx>
      <c:valAx>
        <c:axId val="148481152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1">
                        <a:lumMod val="75000"/>
                      </a:schemeClr>
                    </a:solidFill>
                  </a:rPr>
                  <a:t>mil .m</a:t>
                </a:r>
                <a:r>
                  <a:rPr lang="cs-CZ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endParaRPr lang="en-US" b="0" baseline="30000">
                  <a:solidFill>
                    <a:schemeClr val="accent1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9.3726852272796157E-3"/>
              <c:y val="0.3977168418150066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148475264"/>
        <c:crosses val="autoZero"/>
        <c:crossBetween val="midCat"/>
        <c:majorUnit val="150"/>
      </c:valAx>
    </c:plotArea>
    <c:legend>
      <c:legendPos val="b"/>
      <c:layout>
        <c:manualLayout>
          <c:xMode val="edge"/>
          <c:yMode val="edge"/>
          <c:x val="0.41763249988488282"/>
          <c:y val="0.94844910185483322"/>
          <c:w val="0.28526558891454967"/>
          <c:h val="5.155100748593196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960" b="0"/>
            </a:pPr>
            <a:r>
              <a:rPr lang="cs-CZ" sz="960" b="0"/>
              <a:t>Změna objemu skutečné spotřeby plynu</a:t>
            </a:r>
            <a:r>
              <a:rPr lang="cs-CZ" sz="960" b="0" i="0" baseline="0">
                <a:effectLst/>
              </a:rPr>
              <a:t> roku 2018 od roku</a:t>
            </a:r>
            <a:r>
              <a:rPr lang="en-US" sz="960" b="0" i="0" baseline="0">
                <a:effectLst/>
              </a:rPr>
              <a:t> 201</a:t>
            </a:r>
            <a:r>
              <a:rPr lang="cs-CZ" sz="960" b="0" i="0" baseline="0">
                <a:effectLst/>
              </a:rPr>
              <a:t>7</a:t>
            </a:r>
            <a:endParaRPr lang="cs-CZ" sz="960">
              <a:effectLst/>
            </a:endParaRPr>
          </a:p>
        </c:rich>
      </c:tx>
      <c:layout>
        <c:manualLayout>
          <c:xMode val="edge"/>
          <c:yMode val="edge"/>
          <c:x val="0.16729121650491363"/>
          <c:y val="3.6786833696367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92840139168651"/>
          <c:y val="0.11082350514046006"/>
          <c:w val="0.86364621864127433"/>
          <c:h val="0.69961428734451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15'!$P$7</c:f>
              <c:strCache>
                <c:ptCount val="1"/>
                <c:pt idx="0">
                  <c:v>Rozdíl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7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  <a:alpha val="7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  <a:alpha val="70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  <a:alpha val="70000"/>
                </a:schemeClr>
              </a:solidFill>
            </c:spPr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  <c:spPr>
              <a:solidFill>
                <a:schemeClr val="tx2">
                  <a:lumMod val="75000"/>
                  <a:alpha val="70000"/>
                </a:schemeClr>
              </a:solidFill>
            </c:spPr>
          </c:dPt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15'!$M$8:$M$19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15'!$P$8:$P$19</c:f>
              <c:numCache>
                <c:formatCode>#,##0.0</c:formatCode>
                <c:ptCount val="12"/>
                <c:pt idx="0">
                  <c:v>-372.3461407968116</c:v>
                </c:pt>
                <c:pt idx="1">
                  <c:v>136.16034538706265</c:v>
                </c:pt>
                <c:pt idx="2">
                  <c:v>293.46628539091387</c:v>
                </c:pt>
                <c:pt idx="3">
                  <c:v>-198.02202428407236</c:v>
                </c:pt>
                <c:pt idx="4">
                  <c:v>-78.29875705288913</c:v>
                </c:pt>
                <c:pt idx="5">
                  <c:v>-16.823946024528766</c:v>
                </c:pt>
                <c:pt idx="6">
                  <c:v>-13.583309906024283</c:v>
                </c:pt>
                <c:pt idx="7">
                  <c:v>17.36352984670657</c:v>
                </c:pt>
                <c:pt idx="8">
                  <c:v>-81.952700480724502</c:v>
                </c:pt>
                <c:pt idx="9">
                  <c:v>-12.729445931652208</c:v>
                </c:pt>
                <c:pt idx="10">
                  <c:v>-32.919167819987138</c:v>
                </c:pt>
                <c:pt idx="11">
                  <c:v>14.958705241355801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8983168"/>
        <c:axId val="148989056"/>
      </c:barChart>
      <c:catAx>
        <c:axId val="148983168"/>
        <c:scaling>
          <c:orientation val="minMax"/>
        </c:scaling>
        <c:delete val="0"/>
        <c:axPos val="b"/>
        <c:majorGridlines/>
        <c:majorTickMark val="none"/>
        <c:minorTickMark val="none"/>
        <c:tickLblPos val="low"/>
        <c:crossAx val="148989056"/>
        <c:crosses val="autoZero"/>
        <c:auto val="1"/>
        <c:lblAlgn val="ctr"/>
        <c:lblOffset val="100"/>
        <c:noMultiLvlLbl val="0"/>
      </c:catAx>
      <c:valAx>
        <c:axId val="148989056"/>
        <c:scaling>
          <c:orientation val="minMax"/>
          <c:max val="400"/>
          <c:min val="-4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1">
                        <a:lumMod val="75000"/>
                      </a:schemeClr>
                    </a:solidFill>
                  </a:rPr>
                  <a:t>mil .m</a:t>
                </a:r>
                <a:r>
                  <a:rPr lang="cs-CZ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endParaRPr lang="en-US" b="0" baseline="30000">
                  <a:solidFill>
                    <a:schemeClr val="accent1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2322228952150212E-2"/>
              <c:y val="0.4444094488188976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148983168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2687394438233"/>
          <c:y val="2.196078973865425E-2"/>
          <c:w val="0.85973685107543374"/>
          <c:h val="0.9647352862892026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16'!$A$7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16'!$B$7:$C$7</c:f>
              <c:numCache>
                <c:formatCode>0.0%</c:formatCode>
                <c:ptCount val="2"/>
                <c:pt idx="0">
                  <c:v>0.13241307323065118</c:v>
                </c:pt>
                <c:pt idx="1">
                  <c:v>0.17072447628047985</c:v>
                </c:pt>
              </c:numCache>
            </c:numRef>
          </c:val>
        </c:ser>
        <c:ser>
          <c:idx val="1"/>
          <c:order val="1"/>
          <c:tx>
            <c:strRef>
              <c:f>' 16'!$A$8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16'!$B$8:$C$8</c:f>
              <c:numCache>
                <c:formatCode>0.0%</c:formatCode>
                <c:ptCount val="2"/>
                <c:pt idx="0">
                  <c:v>0.14143571484337764</c:v>
                </c:pt>
                <c:pt idx="1">
                  <c:v>0.11975088620532628</c:v>
                </c:pt>
              </c:numCache>
            </c:numRef>
          </c:val>
        </c:ser>
        <c:ser>
          <c:idx val="2"/>
          <c:order val="2"/>
          <c:tx>
            <c:strRef>
              <c:f>' 16'!$A$9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16'!$B$9:$C$9</c:f>
              <c:numCache>
                <c:formatCode>0.0%</c:formatCode>
                <c:ptCount val="2"/>
                <c:pt idx="0">
                  <c:v>0.13407362452069052</c:v>
                </c:pt>
                <c:pt idx="1">
                  <c:v>9.4239473753388023E-2</c:v>
                </c:pt>
              </c:numCache>
            </c:numRef>
          </c:val>
        </c:ser>
        <c:ser>
          <c:idx val="3"/>
          <c:order val="3"/>
          <c:tx>
            <c:strRef>
              <c:f>' 16'!$A$10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16'!$B$10:$C$10</c:f>
              <c:numCache>
                <c:formatCode>0.0%</c:formatCode>
                <c:ptCount val="2"/>
                <c:pt idx="0">
                  <c:v>5.6695919901617708E-2</c:v>
                </c:pt>
                <c:pt idx="1">
                  <c:v>7.7625593551493871E-2</c:v>
                </c:pt>
              </c:numCache>
            </c:numRef>
          </c:val>
        </c:ser>
        <c:ser>
          <c:idx val="4"/>
          <c:order val="4"/>
          <c:tx>
            <c:strRef>
              <c:f>' 16'!$A$11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16'!$B$11:$C$11</c:f>
              <c:numCache>
                <c:formatCode>0.0%</c:formatCode>
                <c:ptCount val="2"/>
                <c:pt idx="0">
                  <c:v>4.2460892057911231E-2</c:v>
                </c:pt>
                <c:pt idx="1">
                  <c:v>4.9926325740905872E-2</c:v>
                </c:pt>
              </c:numCache>
            </c:numRef>
          </c:val>
        </c:ser>
        <c:ser>
          <c:idx val="5"/>
          <c:order val="5"/>
          <c:tx>
            <c:strRef>
              <c:f>' 16'!$A$12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16'!$B$12:$C$12</c:f>
              <c:numCache>
                <c:formatCode>0.0%</c:formatCode>
                <c:ptCount val="2"/>
                <c:pt idx="0">
                  <c:v>3.9638132832613852E-2</c:v>
                </c:pt>
                <c:pt idx="1">
                  <c:v>4.0008655565581572E-2</c:v>
                </c:pt>
              </c:numCache>
            </c:numRef>
          </c:val>
        </c:ser>
        <c:ser>
          <c:idx val="6"/>
          <c:order val="6"/>
          <c:tx>
            <c:strRef>
              <c:f>' 16'!$A$13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16'!$B$13:$C$13</c:f>
              <c:numCache>
                <c:formatCode>0.0%</c:formatCode>
                <c:ptCount val="2"/>
                <c:pt idx="0">
                  <c:v>4.0775371965351116E-2</c:v>
                </c:pt>
                <c:pt idx="1">
                  <c:v>4.071989879387429E-2</c:v>
                </c:pt>
              </c:numCache>
            </c:numRef>
          </c:val>
        </c:ser>
        <c:ser>
          <c:idx val="7"/>
          <c:order val="7"/>
          <c:tx>
            <c:strRef>
              <c:f>' 16'!$A$14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16'!$B$14:$C$14</c:f>
              <c:numCache>
                <c:formatCode>0.0%</c:formatCode>
                <c:ptCount val="2"/>
                <c:pt idx="0">
                  <c:v>4.1931641344907733E-2</c:v>
                </c:pt>
                <c:pt idx="1">
                  <c:v>3.8200354630140751E-2</c:v>
                </c:pt>
              </c:numCache>
            </c:numRef>
          </c:val>
        </c:ser>
        <c:ser>
          <c:idx val="8"/>
          <c:order val="8"/>
          <c:tx>
            <c:strRef>
              <c:f>' 16'!$A$15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16'!$B$15:$C$15</c:f>
              <c:numCache>
                <c:formatCode>0.0%</c:formatCode>
                <c:ptCount val="2"/>
                <c:pt idx="0">
                  <c:v>4.6280256152066858E-2</c:v>
                </c:pt>
                <c:pt idx="1">
                  <c:v>5.4019780911658467E-2</c:v>
                </c:pt>
              </c:numCache>
            </c:numRef>
          </c:val>
        </c:ser>
        <c:ser>
          <c:idx val="9"/>
          <c:order val="9"/>
          <c:tx>
            <c:strRef>
              <c:f>' 16'!$A$16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16'!$B$16:$C$16</c:f>
              <c:numCache>
                <c:formatCode>0.0%</c:formatCode>
                <c:ptCount val="2"/>
                <c:pt idx="0">
                  <c:v>7.8777216448092324E-2</c:v>
                </c:pt>
                <c:pt idx="1">
                  <c:v>7.7085373901907006E-2</c:v>
                </c:pt>
              </c:numCache>
            </c:numRef>
          </c:val>
        </c:ser>
        <c:ser>
          <c:idx val="10"/>
          <c:order val="10"/>
          <c:tx>
            <c:strRef>
              <c:f>' 16'!$A$17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16'!$B$17:$C$17</c:f>
              <c:numCache>
                <c:formatCode>0.0%</c:formatCode>
                <c:ptCount val="2"/>
                <c:pt idx="0">
                  <c:v>0.11171438145182452</c:v>
                </c:pt>
                <c:pt idx="1">
                  <c:v>0.11105864819696158</c:v>
                </c:pt>
              </c:numCache>
            </c:numRef>
          </c:val>
        </c:ser>
        <c:ser>
          <c:idx val="11"/>
          <c:order val="11"/>
          <c:tx>
            <c:strRef>
              <c:f>' 16'!$A$18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numRef>
              <c:f>' 16'!$B$6:$C$6</c:f>
              <c:numCache>
                <c:formatCode>0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 16'!$B$18:$C$18</c:f>
              <c:numCache>
                <c:formatCode>0.0%</c:formatCode>
                <c:ptCount val="2"/>
                <c:pt idx="0">
                  <c:v>0.13380377525089512</c:v>
                </c:pt>
                <c:pt idx="1">
                  <c:v>0.1266405324682825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604800"/>
        <c:axId val="148606336"/>
      </c:barChart>
      <c:catAx>
        <c:axId val="14860480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48606336"/>
        <c:crosses val="autoZero"/>
        <c:auto val="1"/>
        <c:lblAlgn val="ctr"/>
        <c:lblOffset val="100"/>
        <c:noMultiLvlLbl val="0"/>
      </c:catAx>
      <c:valAx>
        <c:axId val="1486063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860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7'!$Q$5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</c:spPr>
          <c:invertIfNegative val="0"/>
          <c:cat>
            <c:numRef>
              <c:f>' 7'!$N$6:$N$373</c:f>
              <c:numCache>
                <c:formatCode>d/m;@</c:formatCode>
                <c:ptCount val="368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</c:numCache>
            </c:numRef>
          </c:cat>
          <c:val>
            <c:numRef>
              <c:f>' 7'!$Q$6:$Q$373</c:f>
              <c:numCache>
                <c:formatCode>0.0</c:formatCode>
                <c:ptCount val="368"/>
                <c:pt idx="0">
                  <c:v>19820.687999999998</c:v>
                </c:pt>
                <c:pt idx="1">
                  <c:v>22596.692999999999</c:v>
                </c:pt>
                <c:pt idx="2">
                  <c:v>21888.706999999999</c:v>
                </c:pt>
                <c:pt idx="3">
                  <c:v>22313.321</c:v>
                </c:pt>
                <c:pt idx="4">
                  <c:v>18867.420999999998</c:v>
                </c:pt>
                <c:pt idx="5">
                  <c:v>15037.852000000001</c:v>
                </c:pt>
                <c:pt idx="6">
                  <c:v>15808.053</c:v>
                </c:pt>
                <c:pt idx="7">
                  <c:v>21513.465</c:v>
                </c:pt>
                <c:pt idx="8">
                  <c:v>21459.061000000002</c:v>
                </c:pt>
                <c:pt idx="9">
                  <c:v>22044.935000000001</c:v>
                </c:pt>
                <c:pt idx="10">
                  <c:v>22247.001</c:v>
                </c:pt>
                <c:pt idx="11">
                  <c:v>25465.481</c:v>
                </c:pt>
                <c:pt idx="12">
                  <c:v>21849.669000000002</c:v>
                </c:pt>
                <c:pt idx="13">
                  <c:v>23581.830999999998</c:v>
                </c:pt>
                <c:pt idx="14">
                  <c:v>25116.355</c:v>
                </c:pt>
                <c:pt idx="15">
                  <c:v>27662.732</c:v>
                </c:pt>
                <c:pt idx="16">
                  <c:v>28920.875</c:v>
                </c:pt>
                <c:pt idx="17">
                  <c:v>27981.127</c:v>
                </c:pt>
                <c:pt idx="18">
                  <c:v>28565.682000000001</c:v>
                </c:pt>
                <c:pt idx="19">
                  <c:v>29134.739000000001</c:v>
                </c:pt>
                <c:pt idx="20">
                  <c:v>29340.611000000001</c:v>
                </c:pt>
                <c:pt idx="21">
                  <c:v>30654.353999999999</c:v>
                </c:pt>
                <c:pt idx="22">
                  <c:v>30602.753000000001</c:v>
                </c:pt>
                <c:pt idx="23">
                  <c:v>28455.483</c:v>
                </c:pt>
                <c:pt idx="24">
                  <c:v>27630.09</c:v>
                </c:pt>
                <c:pt idx="25">
                  <c:v>28470.093000000001</c:v>
                </c:pt>
                <c:pt idx="26">
                  <c:v>25495.001</c:v>
                </c:pt>
                <c:pt idx="27">
                  <c:v>23009.076000000001</c:v>
                </c:pt>
                <c:pt idx="28">
                  <c:v>22318.646000000001</c:v>
                </c:pt>
                <c:pt idx="29">
                  <c:v>22763.473000000002</c:v>
                </c:pt>
                <c:pt idx="30">
                  <c:v>26470.98</c:v>
                </c:pt>
                <c:pt idx="31">
                  <c:v>21725.936000000002</c:v>
                </c:pt>
                <c:pt idx="32">
                  <c:v>20296.635999999999</c:v>
                </c:pt>
                <c:pt idx="33">
                  <c:v>20604.775000000001</c:v>
                </c:pt>
                <c:pt idx="34">
                  <c:v>21272.098000000002</c:v>
                </c:pt>
                <c:pt idx="35">
                  <c:v>24982.853999999999</c:v>
                </c:pt>
                <c:pt idx="36">
                  <c:v>28424.206999999999</c:v>
                </c:pt>
                <c:pt idx="37">
                  <c:v>28422.475999999999</c:v>
                </c:pt>
                <c:pt idx="38">
                  <c:v>27805.598000000002</c:v>
                </c:pt>
                <c:pt idx="39">
                  <c:v>26532.008000000002</c:v>
                </c:pt>
                <c:pt idx="40">
                  <c:v>25258.437000000002</c:v>
                </c:pt>
                <c:pt idx="41">
                  <c:v>24204.598999999998</c:v>
                </c:pt>
                <c:pt idx="42">
                  <c:v>24227.245999999999</c:v>
                </c:pt>
                <c:pt idx="43">
                  <c:v>24094.129000000001</c:v>
                </c:pt>
                <c:pt idx="44">
                  <c:v>26503.121999999999</c:v>
                </c:pt>
                <c:pt idx="45">
                  <c:v>29504.593000000001</c:v>
                </c:pt>
                <c:pt idx="46">
                  <c:v>23913.456999999999</c:v>
                </c:pt>
                <c:pt idx="47">
                  <c:v>23177.923999999999</c:v>
                </c:pt>
                <c:pt idx="48">
                  <c:v>24339.429</c:v>
                </c:pt>
                <c:pt idx="49">
                  <c:v>26336.345000000001</c:v>
                </c:pt>
                <c:pt idx="50">
                  <c:v>28448.41</c:v>
                </c:pt>
                <c:pt idx="51">
                  <c:v>31393.149000000001</c:v>
                </c:pt>
                <c:pt idx="52">
                  <c:v>33693.745999999999</c:v>
                </c:pt>
                <c:pt idx="53">
                  <c:v>36140.502</c:v>
                </c:pt>
                <c:pt idx="54">
                  <c:v>39968.495000000003</c:v>
                </c:pt>
                <c:pt idx="55">
                  <c:v>42154.235000000001</c:v>
                </c:pt>
                <c:pt idx="56">
                  <c:v>42364.445</c:v>
                </c:pt>
                <c:pt idx="57">
                  <c:v>42333.292000000001</c:v>
                </c:pt>
                <c:pt idx="58">
                  <c:v>42042.182999999997</c:v>
                </c:pt>
                <c:pt idx="59">
                  <c:v>38972.368999999999</c:v>
                </c:pt>
                <c:pt idx="60">
                  <c:v>38519.883000000002</c:v>
                </c:pt>
                <c:pt idx="61">
                  <c:v>31718.452000000001</c:v>
                </c:pt>
                <c:pt idx="62">
                  <c:v>27571.039000000001</c:v>
                </c:pt>
                <c:pt idx="63">
                  <c:v>25839.434000000001</c:v>
                </c:pt>
                <c:pt idx="64">
                  <c:v>24200.799999999999</c:v>
                </c:pt>
                <c:pt idx="65">
                  <c:v>23188.957999999999</c:v>
                </c:pt>
                <c:pt idx="66">
                  <c:v>18460.091</c:v>
                </c:pt>
                <c:pt idx="67">
                  <c:v>15203.884</c:v>
                </c:pt>
                <c:pt idx="68">
                  <c:v>13482.102999999999</c:v>
                </c:pt>
                <c:pt idx="69">
                  <c:v>12341.217000000001</c:v>
                </c:pt>
                <c:pt idx="70">
                  <c:v>10139.280000000001</c:v>
                </c:pt>
                <c:pt idx="71">
                  <c:v>10422.648999999999</c:v>
                </c:pt>
                <c:pt idx="72">
                  <c:v>13656.325000000001</c:v>
                </c:pt>
                <c:pt idx="73">
                  <c:v>15171.204</c:v>
                </c:pt>
                <c:pt idx="74">
                  <c:v>15550.335999999999</c:v>
                </c:pt>
                <c:pt idx="75">
                  <c:v>16459.751</c:v>
                </c:pt>
                <c:pt idx="76">
                  <c:v>18304.812000000002</c:v>
                </c:pt>
                <c:pt idx="77">
                  <c:v>20238.278999999999</c:v>
                </c:pt>
                <c:pt idx="78">
                  <c:v>18119.931</c:v>
                </c:pt>
                <c:pt idx="79">
                  <c:v>19133.505000000001</c:v>
                </c:pt>
                <c:pt idx="80">
                  <c:v>16064.962</c:v>
                </c:pt>
                <c:pt idx="81">
                  <c:v>16008.317999999999</c:v>
                </c:pt>
                <c:pt idx="82">
                  <c:v>11483.333000000001</c:v>
                </c:pt>
                <c:pt idx="83">
                  <c:v>11713.620999999999</c:v>
                </c:pt>
                <c:pt idx="84">
                  <c:v>13513.522999999999</c:v>
                </c:pt>
                <c:pt idx="85">
                  <c:v>13169.169</c:v>
                </c:pt>
                <c:pt idx="86">
                  <c:v>9888.5120000000006</c:v>
                </c:pt>
                <c:pt idx="87">
                  <c:v>9394.8829999999998</c:v>
                </c:pt>
                <c:pt idx="88">
                  <c:v>7874.8580000000002</c:v>
                </c:pt>
                <c:pt idx="89">
                  <c:v>3529.2869999999998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203.06100000000001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283.92099999999999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910.31299999999999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162.774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82.596999999999994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1252.0989999999999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1389.7180000000001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1461.614</c:v>
                </c:pt>
                <c:pt idx="190">
                  <c:v>3051.08</c:v>
                </c:pt>
                <c:pt idx="191">
                  <c:v>3193.21</c:v>
                </c:pt>
                <c:pt idx="192">
                  <c:v>3283.5419999999999</c:v>
                </c:pt>
                <c:pt idx="193">
                  <c:v>2923.174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4267.2569999999996</c:v>
                </c:pt>
                <c:pt idx="198">
                  <c:v>5032.7269999999999</c:v>
                </c:pt>
                <c:pt idx="199">
                  <c:v>4425.7209999999995</c:v>
                </c:pt>
                <c:pt idx="200">
                  <c:v>5766.8410000000003</c:v>
                </c:pt>
                <c:pt idx="201">
                  <c:v>3998.34</c:v>
                </c:pt>
                <c:pt idx="202">
                  <c:v>3931.4540000000002</c:v>
                </c:pt>
                <c:pt idx="203">
                  <c:v>6261.1120000000001</c:v>
                </c:pt>
                <c:pt idx="204">
                  <c:v>4670.4040000000005</c:v>
                </c:pt>
                <c:pt idx="205">
                  <c:v>7531.5110000000004</c:v>
                </c:pt>
                <c:pt idx="206">
                  <c:v>5062.107</c:v>
                </c:pt>
                <c:pt idx="207">
                  <c:v>4902.058</c:v>
                </c:pt>
                <c:pt idx="208">
                  <c:v>3058.299</c:v>
                </c:pt>
                <c:pt idx="209">
                  <c:v>2592.4119999999998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1605.508</c:v>
                </c:pt>
                <c:pt idx="219">
                  <c:v>1735.6590000000001</c:v>
                </c:pt>
                <c:pt idx="220">
                  <c:v>1867.9949999999999</c:v>
                </c:pt>
                <c:pt idx="221">
                  <c:v>1319.8150000000001</c:v>
                </c:pt>
                <c:pt idx="222">
                  <c:v>0</c:v>
                </c:pt>
                <c:pt idx="223">
                  <c:v>1597.6130000000001</c:v>
                </c:pt>
                <c:pt idx="224">
                  <c:v>1823.079</c:v>
                </c:pt>
                <c:pt idx="225">
                  <c:v>282.97000000000003</c:v>
                </c:pt>
                <c:pt idx="226">
                  <c:v>0</c:v>
                </c:pt>
                <c:pt idx="227">
                  <c:v>0</c:v>
                </c:pt>
                <c:pt idx="228">
                  <c:v>563.01499999999999</c:v>
                </c:pt>
                <c:pt idx="229">
                  <c:v>960.40800000000002</c:v>
                </c:pt>
                <c:pt idx="230">
                  <c:v>944.81600000000003</c:v>
                </c:pt>
                <c:pt idx="231">
                  <c:v>0</c:v>
                </c:pt>
                <c:pt idx="232">
                  <c:v>909.72799999999995</c:v>
                </c:pt>
                <c:pt idx="233">
                  <c:v>960.43499999999995</c:v>
                </c:pt>
                <c:pt idx="234">
                  <c:v>1529.373</c:v>
                </c:pt>
                <c:pt idx="235">
                  <c:v>1364.6389999999999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899.90800000000002</c:v>
                </c:pt>
                <c:pt idx="246">
                  <c:v>1312.1479999999999</c:v>
                </c:pt>
                <c:pt idx="247">
                  <c:v>3471.4639999999999</c:v>
                </c:pt>
                <c:pt idx="248">
                  <c:v>1392.7360000000001</c:v>
                </c:pt>
                <c:pt idx="249">
                  <c:v>1434.702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178.15299999999999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1454.9770000000001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62.942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272.59199999999998</c:v>
                </c:pt>
                <c:pt idx="281">
                  <c:v>825.69399999999996</c:v>
                </c:pt>
                <c:pt idx="282">
                  <c:v>366.60899999999998</c:v>
                </c:pt>
                <c:pt idx="283">
                  <c:v>203.58500000000001</c:v>
                </c:pt>
                <c:pt idx="284">
                  <c:v>254.87799999999999</c:v>
                </c:pt>
                <c:pt idx="285">
                  <c:v>204.78700000000001</c:v>
                </c:pt>
                <c:pt idx="286">
                  <c:v>171.78</c:v>
                </c:pt>
                <c:pt idx="287">
                  <c:v>173.43899999999999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278.90699999999998</c:v>
                </c:pt>
                <c:pt idx="295">
                  <c:v>362.315</c:v>
                </c:pt>
                <c:pt idx="296">
                  <c:v>489.23399999999998</c:v>
                </c:pt>
                <c:pt idx="297">
                  <c:v>403.90100000000001</c:v>
                </c:pt>
                <c:pt idx="298">
                  <c:v>8.9779999999999998</c:v>
                </c:pt>
                <c:pt idx="299">
                  <c:v>0</c:v>
                </c:pt>
                <c:pt idx="300">
                  <c:v>2161.1660000000002</c:v>
                </c:pt>
                <c:pt idx="301">
                  <c:v>2896.2179999999998</c:v>
                </c:pt>
                <c:pt idx="302">
                  <c:v>1482.6780000000001</c:v>
                </c:pt>
                <c:pt idx="303">
                  <c:v>1260.5630000000001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607.08799999999997</c:v>
                </c:pt>
                <c:pt idx="310">
                  <c:v>744.62800000000004</c:v>
                </c:pt>
                <c:pt idx="311">
                  <c:v>989.09199999999998</c:v>
                </c:pt>
                <c:pt idx="312">
                  <c:v>995.24099999999999</c:v>
                </c:pt>
                <c:pt idx="313">
                  <c:v>1012.9589999999999</c:v>
                </c:pt>
                <c:pt idx="314">
                  <c:v>997.67200000000003</c:v>
                </c:pt>
                <c:pt idx="315">
                  <c:v>2690.9690000000001</c:v>
                </c:pt>
                <c:pt idx="316">
                  <c:v>3301.2089999999998</c:v>
                </c:pt>
                <c:pt idx="317">
                  <c:v>3433.4929999999999</c:v>
                </c:pt>
                <c:pt idx="318">
                  <c:v>8528.0619999999999</c:v>
                </c:pt>
                <c:pt idx="319">
                  <c:v>10393.499</c:v>
                </c:pt>
                <c:pt idx="320">
                  <c:v>12997.166999999999</c:v>
                </c:pt>
                <c:pt idx="321">
                  <c:v>12554.958000000001</c:v>
                </c:pt>
                <c:pt idx="322">
                  <c:v>17452.839</c:v>
                </c:pt>
                <c:pt idx="323">
                  <c:v>16453.365000000002</c:v>
                </c:pt>
                <c:pt idx="324">
                  <c:v>17013.496999999999</c:v>
                </c:pt>
                <c:pt idx="325">
                  <c:v>18332.096000000001</c:v>
                </c:pt>
                <c:pt idx="326">
                  <c:v>19094.170999999998</c:v>
                </c:pt>
                <c:pt idx="327">
                  <c:v>12757.102999999999</c:v>
                </c:pt>
                <c:pt idx="328">
                  <c:v>15103.589</c:v>
                </c:pt>
                <c:pt idx="329">
                  <c:v>21946.762999999999</c:v>
                </c:pt>
                <c:pt idx="330">
                  <c:v>24640.826000000001</c:v>
                </c:pt>
                <c:pt idx="331">
                  <c:v>22230.654999999999</c:v>
                </c:pt>
                <c:pt idx="332">
                  <c:v>16995.025000000001</c:v>
                </c:pt>
                <c:pt idx="333">
                  <c:v>18126.621999999999</c:v>
                </c:pt>
                <c:pt idx="334">
                  <c:v>12086.99</c:v>
                </c:pt>
                <c:pt idx="335">
                  <c:v>11478.857</c:v>
                </c:pt>
                <c:pt idx="336">
                  <c:v>9809.6890000000003</c:v>
                </c:pt>
                <c:pt idx="337">
                  <c:v>13463.331</c:v>
                </c:pt>
                <c:pt idx="338">
                  <c:v>16311.851000000001</c:v>
                </c:pt>
                <c:pt idx="339">
                  <c:v>15690.218999999999</c:v>
                </c:pt>
                <c:pt idx="340">
                  <c:v>11749.138999999999</c:v>
                </c:pt>
                <c:pt idx="341">
                  <c:v>9946.2060000000001</c:v>
                </c:pt>
                <c:pt idx="342">
                  <c:v>8735.7289999999994</c:v>
                </c:pt>
                <c:pt idx="343">
                  <c:v>12809.898999999999</c:v>
                </c:pt>
                <c:pt idx="344">
                  <c:v>15603.609</c:v>
                </c:pt>
                <c:pt idx="345">
                  <c:v>18807.205999999998</c:v>
                </c:pt>
                <c:pt idx="346">
                  <c:v>22268.572</c:v>
                </c:pt>
                <c:pt idx="347">
                  <c:v>22228.187999999998</c:v>
                </c:pt>
                <c:pt idx="348">
                  <c:v>19560.987000000001</c:v>
                </c:pt>
                <c:pt idx="349">
                  <c:v>19501.202000000001</c:v>
                </c:pt>
                <c:pt idx="350">
                  <c:v>19720.294999999998</c:v>
                </c:pt>
                <c:pt idx="351">
                  <c:v>18177.652999999998</c:v>
                </c:pt>
                <c:pt idx="352">
                  <c:v>19470.982</c:v>
                </c:pt>
                <c:pt idx="353">
                  <c:v>16134.83</c:v>
                </c:pt>
                <c:pt idx="354">
                  <c:v>13828.36</c:v>
                </c:pt>
                <c:pt idx="355">
                  <c:v>11110.414000000001</c:v>
                </c:pt>
                <c:pt idx="356">
                  <c:v>9088.9599999999991</c:v>
                </c:pt>
                <c:pt idx="357">
                  <c:v>9823.5069999999996</c:v>
                </c:pt>
                <c:pt idx="358">
                  <c:v>11322.834999999999</c:v>
                </c:pt>
                <c:pt idx="359">
                  <c:v>13097.972</c:v>
                </c:pt>
                <c:pt idx="360">
                  <c:v>12617.04</c:v>
                </c:pt>
                <c:pt idx="361">
                  <c:v>11671.964</c:v>
                </c:pt>
                <c:pt idx="362">
                  <c:v>8884.5</c:v>
                </c:pt>
                <c:pt idx="363">
                  <c:v>9984.2939999999999</c:v>
                </c:pt>
                <c:pt idx="364">
                  <c:v>10748.074000000001</c:v>
                </c:pt>
              </c:numCache>
            </c:numRef>
          </c:val>
        </c:ser>
        <c:ser>
          <c:idx val="1"/>
          <c:order val="1"/>
          <c:tx>
            <c:strRef>
              <c:f>' 7'!$R$5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90000"/>
              </a:schemeClr>
            </a:solidFill>
          </c:spPr>
          <c:invertIfNegative val="0"/>
          <c:cat>
            <c:numRef>
              <c:f>' 7'!$N$6:$N$373</c:f>
              <c:numCache>
                <c:formatCode>d/m;@</c:formatCode>
                <c:ptCount val="368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</c:numCache>
            </c:numRef>
          </c:cat>
          <c:val>
            <c:numRef>
              <c:f>' 7'!$R$6:$R$373</c:f>
              <c:numCache>
                <c:formatCode>0.0</c:formatCode>
                <c:ptCount val="3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-650.61500000000001</c:v>
                </c:pt>
                <c:pt idx="5">
                  <c:v>-988.52800000000002</c:v>
                </c:pt>
                <c:pt idx="6">
                  <c:v>-686.65300000000002</c:v>
                </c:pt>
                <c:pt idx="7">
                  <c:v>0</c:v>
                </c:pt>
                <c:pt idx="8">
                  <c:v>-40.222000000000001</c:v>
                </c:pt>
                <c:pt idx="9">
                  <c:v>-58.063000000000002</c:v>
                </c:pt>
                <c:pt idx="10">
                  <c:v>0</c:v>
                </c:pt>
                <c:pt idx="11">
                  <c:v>-45.478000000000002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-2305.6529999999998</c:v>
                </c:pt>
                <c:pt idx="65" formatCode="General">
                  <c:v>-2881.7280000000001</c:v>
                </c:pt>
                <c:pt idx="66" formatCode="General">
                  <c:v>-2878.5810000000001</c:v>
                </c:pt>
                <c:pt idx="67" formatCode="General">
                  <c:v>-3363.105</c:v>
                </c:pt>
                <c:pt idx="68" formatCode="General">
                  <c:v>-4278.6689999999999</c:v>
                </c:pt>
                <c:pt idx="69" formatCode="General">
                  <c:v>-4279.3890000000001</c:v>
                </c:pt>
                <c:pt idx="70" formatCode="General">
                  <c:v>-3625.6480000000001</c:v>
                </c:pt>
                <c:pt idx="71" formatCode="General">
                  <c:v>-956.13599999999997</c:v>
                </c:pt>
                <c:pt idx="72" formatCode="General">
                  <c:v>-4873.4530000000004</c:v>
                </c:pt>
                <c:pt idx="73" formatCode="General">
                  <c:v>-5361.4709999999995</c:v>
                </c:pt>
                <c:pt idx="74" formatCode="General">
                  <c:v>-5263.4210000000003</c:v>
                </c:pt>
                <c:pt idx="75" formatCode="General">
                  <c:v>-1517.672</c:v>
                </c:pt>
                <c:pt idx="76" formatCode="General">
                  <c:v>-1500.846</c:v>
                </c:pt>
                <c:pt idx="77" formatCode="General">
                  <c:v>-409.96</c:v>
                </c:pt>
                <c:pt idx="78" formatCode="General">
                  <c:v>0</c:v>
                </c:pt>
                <c:pt idx="79" formatCode="General">
                  <c:v>0</c:v>
                </c:pt>
                <c:pt idx="80" formatCode="General">
                  <c:v>0</c:v>
                </c:pt>
                <c:pt idx="81" formatCode="General">
                  <c:v>-621.61900000000003</c:v>
                </c:pt>
                <c:pt idx="82" formatCode="General">
                  <c:v>-1240.748</c:v>
                </c:pt>
                <c:pt idx="83" formatCode="General">
                  <c:v>-1773.6869999999999</c:v>
                </c:pt>
                <c:pt idx="84" formatCode="General">
                  <c:v>-677.01499999999999</c:v>
                </c:pt>
                <c:pt idx="85" formatCode="General">
                  <c:v>0</c:v>
                </c:pt>
                <c:pt idx="86" formatCode="General">
                  <c:v>0</c:v>
                </c:pt>
                <c:pt idx="87" formatCode="General">
                  <c:v>0</c:v>
                </c:pt>
                <c:pt idx="88" formatCode="General">
                  <c:v>0</c:v>
                </c:pt>
                <c:pt idx="89" formatCode="General">
                  <c:v>-1687.49</c:v>
                </c:pt>
                <c:pt idx="90" formatCode="General">
                  <c:v>-3440.527</c:v>
                </c:pt>
                <c:pt idx="91" formatCode="General">
                  <c:v>-4691.424</c:v>
                </c:pt>
                <c:pt idx="92" formatCode="General">
                  <c:v>-4622.5659999999998</c:v>
                </c:pt>
                <c:pt idx="93" formatCode="General">
                  <c:v>-7901.2889999999998</c:v>
                </c:pt>
                <c:pt idx="94" formatCode="General">
                  <c:v>-5601.2120000000004</c:v>
                </c:pt>
                <c:pt idx="95" formatCode="General">
                  <c:v>-4371.1180000000004</c:v>
                </c:pt>
                <c:pt idx="96" formatCode="General">
                  <c:v>-4072.3719999999998</c:v>
                </c:pt>
                <c:pt idx="97" formatCode="General">
                  <c:v>-6674.88</c:v>
                </c:pt>
                <c:pt idx="98" formatCode="General">
                  <c:v>-8595.1689999999999</c:v>
                </c:pt>
                <c:pt idx="99" formatCode="General">
                  <c:v>-8309.3529999999992</c:v>
                </c:pt>
                <c:pt idx="100" formatCode="General">
                  <c:v>-8565.1949999999997</c:v>
                </c:pt>
                <c:pt idx="101" formatCode="General">
                  <c:v>-9320.3629999999994</c:v>
                </c:pt>
                <c:pt idx="102" formatCode="General">
                  <c:v>-10573.697</c:v>
                </c:pt>
                <c:pt idx="103" formatCode="General">
                  <c:v>-11001.117</c:v>
                </c:pt>
                <c:pt idx="104" formatCode="General">
                  <c:v>-10628.464</c:v>
                </c:pt>
                <c:pt idx="105" formatCode="General">
                  <c:v>-10329.163</c:v>
                </c:pt>
                <c:pt idx="106" formatCode="General">
                  <c:v>-9972.7009999999991</c:v>
                </c:pt>
                <c:pt idx="107" formatCode="General">
                  <c:v>-10644.306</c:v>
                </c:pt>
                <c:pt idx="108" formatCode="General">
                  <c:v>-14136.928</c:v>
                </c:pt>
                <c:pt idx="109" formatCode="General">
                  <c:v>-15570.437</c:v>
                </c:pt>
                <c:pt idx="110" formatCode="General">
                  <c:v>-16306.004999999999</c:v>
                </c:pt>
                <c:pt idx="111" formatCode="General">
                  <c:v>-16321.959000000001</c:v>
                </c:pt>
                <c:pt idx="112" formatCode="General">
                  <c:v>-18179.717000000001</c:v>
                </c:pt>
                <c:pt idx="113" formatCode="General">
                  <c:v>-14803.227000000001</c:v>
                </c:pt>
                <c:pt idx="114" formatCode="General">
                  <c:v>-14043.544</c:v>
                </c:pt>
                <c:pt idx="115" formatCode="General">
                  <c:v>-13695.83</c:v>
                </c:pt>
                <c:pt idx="116" formatCode="General">
                  <c:v>-13670.07</c:v>
                </c:pt>
                <c:pt idx="117" formatCode="General">
                  <c:v>-13646.707</c:v>
                </c:pt>
                <c:pt idx="118" formatCode="General">
                  <c:v>-13739.652</c:v>
                </c:pt>
                <c:pt idx="119" formatCode="General">
                  <c:v>-14609.888000000001</c:v>
                </c:pt>
                <c:pt idx="120" formatCode="General">
                  <c:v>-8369.1479999999992</c:v>
                </c:pt>
                <c:pt idx="121" formatCode="General">
                  <c:v>-9217.0609999999997</c:v>
                </c:pt>
                <c:pt idx="122" formatCode="General">
                  <c:v>-8604.875</c:v>
                </c:pt>
                <c:pt idx="123" formatCode="General">
                  <c:v>-9665.1949999999997</c:v>
                </c:pt>
                <c:pt idx="124" formatCode="General">
                  <c:v>-12816.286</c:v>
                </c:pt>
                <c:pt idx="125" formatCode="General">
                  <c:v>-14801.834000000001</c:v>
                </c:pt>
                <c:pt idx="126" formatCode="General">
                  <c:v>-12805.665000000001</c:v>
                </c:pt>
                <c:pt idx="127" formatCode="General">
                  <c:v>-15901.998</c:v>
                </c:pt>
                <c:pt idx="128" formatCode="General">
                  <c:v>-13218.404</c:v>
                </c:pt>
                <c:pt idx="129" formatCode="General">
                  <c:v>-13713.264999999999</c:v>
                </c:pt>
                <c:pt idx="130" formatCode="General">
                  <c:v>-12508.831</c:v>
                </c:pt>
                <c:pt idx="131" formatCode="General">
                  <c:v>-13872.05</c:v>
                </c:pt>
                <c:pt idx="132" formatCode="General">
                  <c:v>-13916.316999999999</c:v>
                </c:pt>
                <c:pt idx="133" formatCode="General">
                  <c:v>-14330.050999999999</c:v>
                </c:pt>
                <c:pt idx="134" formatCode="General">
                  <c:v>-12259.505999999999</c:v>
                </c:pt>
                <c:pt idx="135" formatCode="General">
                  <c:v>-12800.209000000001</c:v>
                </c:pt>
                <c:pt idx="136" formatCode="General">
                  <c:v>-12179.273999999999</c:v>
                </c:pt>
                <c:pt idx="137" formatCode="General">
                  <c:v>-11896.023999999999</c:v>
                </c:pt>
                <c:pt idx="138" formatCode="General">
                  <c:v>-12055.555</c:v>
                </c:pt>
                <c:pt idx="139" formatCode="General">
                  <c:v>-12055.513000000001</c:v>
                </c:pt>
                <c:pt idx="140" formatCode="General">
                  <c:v>-12070.922</c:v>
                </c:pt>
                <c:pt idx="141" formatCode="General">
                  <c:v>-12518.724</c:v>
                </c:pt>
                <c:pt idx="142" formatCode="General">
                  <c:v>-12320.99</c:v>
                </c:pt>
                <c:pt idx="143" formatCode="General">
                  <c:v>-12317.666999999999</c:v>
                </c:pt>
                <c:pt idx="144" formatCode="General">
                  <c:v>-12363.637000000001</c:v>
                </c:pt>
                <c:pt idx="145" formatCode="General">
                  <c:v>-13163.169</c:v>
                </c:pt>
                <c:pt idx="146" formatCode="General">
                  <c:v>-13969.55</c:v>
                </c:pt>
                <c:pt idx="147" formatCode="General">
                  <c:v>-12074.374</c:v>
                </c:pt>
                <c:pt idx="148" formatCode="General">
                  <c:v>-11976.407999999999</c:v>
                </c:pt>
                <c:pt idx="149" formatCode="General">
                  <c:v>-13151.119000000001</c:v>
                </c:pt>
                <c:pt idx="150" formatCode="General">
                  <c:v>-14403.611000000001</c:v>
                </c:pt>
                <c:pt idx="151" formatCode="General">
                  <c:v>-10288.525</c:v>
                </c:pt>
                <c:pt idx="152" formatCode="General">
                  <c:v>-10801.521000000001</c:v>
                </c:pt>
                <c:pt idx="153" formatCode="General">
                  <c:v>-10741.286</c:v>
                </c:pt>
                <c:pt idx="154" formatCode="General">
                  <c:v>-10386.072</c:v>
                </c:pt>
                <c:pt idx="155" formatCode="General">
                  <c:v>-10309.808000000001</c:v>
                </c:pt>
                <c:pt idx="156" formatCode="General">
                  <c:v>-11183.84</c:v>
                </c:pt>
                <c:pt idx="157" formatCode="General">
                  <c:v>-10060.290999999999</c:v>
                </c:pt>
                <c:pt idx="158" formatCode="General">
                  <c:v>-13054.227000000001</c:v>
                </c:pt>
                <c:pt idx="159" formatCode="General">
                  <c:v>-14457.546</c:v>
                </c:pt>
                <c:pt idx="160" formatCode="General">
                  <c:v>-15123.739</c:v>
                </c:pt>
                <c:pt idx="161" formatCode="General">
                  <c:v>-12811.991</c:v>
                </c:pt>
                <c:pt idx="162" formatCode="General">
                  <c:v>-16592.675999999999</c:v>
                </c:pt>
                <c:pt idx="163" formatCode="General">
                  <c:v>-17267.313999999998</c:v>
                </c:pt>
                <c:pt idx="164" formatCode="General">
                  <c:v>-13913.681</c:v>
                </c:pt>
                <c:pt idx="165" formatCode="General">
                  <c:v>-18497.502</c:v>
                </c:pt>
                <c:pt idx="166" formatCode="General">
                  <c:v>-21944.835999999999</c:v>
                </c:pt>
                <c:pt idx="167" formatCode="General">
                  <c:v>-19332.16</c:v>
                </c:pt>
                <c:pt idx="168" formatCode="General">
                  <c:v>-19954.487000000001</c:v>
                </c:pt>
                <c:pt idx="169" formatCode="General">
                  <c:v>-18042.357</c:v>
                </c:pt>
                <c:pt idx="170" formatCode="General">
                  <c:v>-13730.734</c:v>
                </c:pt>
                <c:pt idx="171" formatCode="General">
                  <c:v>-13460.013999999999</c:v>
                </c:pt>
                <c:pt idx="172" formatCode="General">
                  <c:v>-12007.841</c:v>
                </c:pt>
                <c:pt idx="173" formatCode="General">
                  <c:v>-12169.718000000001</c:v>
                </c:pt>
                <c:pt idx="174" formatCode="General">
                  <c:v>-12427.646000000001</c:v>
                </c:pt>
                <c:pt idx="175" formatCode="General">
                  <c:v>-11503.258</c:v>
                </c:pt>
                <c:pt idx="176" formatCode="General">
                  <c:v>-10728.55</c:v>
                </c:pt>
                <c:pt idx="177" formatCode="General">
                  <c:v>-11728.308000000001</c:v>
                </c:pt>
                <c:pt idx="178" formatCode="General">
                  <c:v>-11575.491</c:v>
                </c:pt>
                <c:pt idx="179" formatCode="General">
                  <c:v>-12688.964</c:v>
                </c:pt>
                <c:pt idx="180" formatCode="General">
                  <c:v>-13076.643</c:v>
                </c:pt>
                <c:pt idx="181" formatCode="General">
                  <c:v>-14269.643</c:v>
                </c:pt>
                <c:pt idx="182" formatCode="General">
                  <c:v>-14064.492</c:v>
                </c:pt>
                <c:pt idx="183" formatCode="General">
                  <c:v>-19020.852999999999</c:v>
                </c:pt>
                <c:pt idx="184" formatCode="General">
                  <c:v>-16050.288</c:v>
                </c:pt>
                <c:pt idx="185" formatCode="General">
                  <c:v>-16741.16</c:v>
                </c:pt>
                <c:pt idx="186" formatCode="General">
                  <c:v>-16782.689999999999</c:v>
                </c:pt>
                <c:pt idx="187" formatCode="General">
                  <c:v>-24845.487000000001</c:v>
                </c:pt>
                <c:pt idx="188" formatCode="General">
                  <c:v>-25326.858</c:v>
                </c:pt>
                <c:pt idx="189" formatCode="General">
                  <c:v>-13920.085999999999</c:v>
                </c:pt>
                <c:pt idx="190" formatCode="General">
                  <c:v>-13250.415999999999</c:v>
                </c:pt>
                <c:pt idx="191" formatCode="General">
                  <c:v>-12827.175999999999</c:v>
                </c:pt>
                <c:pt idx="192" formatCode="General">
                  <c:v>-13479.684999999999</c:v>
                </c:pt>
                <c:pt idx="193" formatCode="General">
                  <c:v>-15829.441999999999</c:v>
                </c:pt>
                <c:pt idx="194" formatCode="General">
                  <c:v>-22387.008000000002</c:v>
                </c:pt>
                <c:pt idx="195" formatCode="General">
                  <c:v>-22783.914000000001</c:v>
                </c:pt>
                <c:pt idx="196" formatCode="General">
                  <c:v>-21161.199000000001</c:v>
                </c:pt>
                <c:pt idx="197" formatCode="General">
                  <c:v>-12370.718000000001</c:v>
                </c:pt>
                <c:pt idx="198" formatCode="General">
                  <c:v>-12398.013999999999</c:v>
                </c:pt>
                <c:pt idx="199" formatCode="General">
                  <c:v>-12418.098</c:v>
                </c:pt>
                <c:pt idx="200" formatCode="General">
                  <c:v>-12445.862999999999</c:v>
                </c:pt>
                <c:pt idx="201" formatCode="General">
                  <c:v>-12573.767</c:v>
                </c:pt>
                <c:pt idx="202" formatCode="General">
                  <c:v>-13684.444</c:v>
                </c:pt>
                <c:pt idx="203" formatCode="General">
                  <c:v>-15055.951999999999</c:v>
                </c:pt>
                <c:pt idx="204" formatCode="General">
                  <c:v>-12399.851000000001</c:v>
                </c:pt>
                <c:pt idx="205" formatCode="General">
                  <c:v>-12547.603999999999</c:v>
                </c:pt>
                <c:pt idx="206" formatCode="General">
                  <c:v>-12474.834999999999</c:v>
                </c:pt>
                <c:pt idx="207" formatCode="General">
                  <c:v>-12976.868</c:v>
                </c:pt>
                <c:pt idx="208" formatCode="General">
                  <c:v>-15871.207</c:v>
                </c:pt>
                <c:pt idx="209" formatCode="General">
                  <c:v>-16012.213</c:v>
                </c:pt>
                <c:pt idx="210" formatCode="General">
                  <c:v>-16664.544999999998</c:v>
                </c:pt>
                <c:pt idx="211" formatCode="General">
                  <c:v>-19707.249</c:v>
                </c:pt>
                <c:pt idx="212" formatCode="General">
                  <c:v>-16065.174999999999</c:v>
                </c:pt>
                <c:pt idx="213" formatCode="General">
                  <c:v>-20365.834999999999</c:v>
                </c:pt>
                <c:pt idx="214" formatCode="General">
                  <c:v>-22272.498</c:v>
                </c:pt>
                <c:pt idx="215" formatCode="General">
                  <c:v>-25004.712</c:v>
                </c:pt>
                <c:pt idx="216" formatCode="General">
                  <c:v>-24597.873</c:v>
                </c:pt>
                <c:pt idx="217" formatCode="General">
                  <c:v>-16359.816999999999</c:v>
                </c:pt>
                <c:pt idx="218" formatCode="General">
                  <c:v>-14079.304</c:v>
                </c:pt>
                <c:pt idx="219" formatCode="General">
                  <c:v>-16074.641</c:v>
                </c:pt>
                <c:pt idx="220" formatCode="General">
                  <c:v>-15171.982</c:v>
                </c:pt>
                <c:pt idx="221" formatCode="General">
                  <c:v>-16530.323</c:v>
                </c:pt>
                <c:pt idx="222" formatCode="General">
                  <c:v>-20177.987000000001</c:v>
                </c:pt>
                <c:pt idx="223" formatCode="General">
                  <c:v>-20768.288</c:v>
                </c:pt>
                <c:pt idx="224" formatCode="General">
                  <c:v>-18658.118999999999</c:v>
                </c:pt>
                <c:pt idx="225" formatCode="General">
                  <c:v>-17214.073</c:v>
                </c:pt>
                <c:pt idx="226" formatCode="General">
                  <c:v>-14735.257</c:v>
                </c:pt>
                <c:pt idx="227" formatCode="General">
                  <c:v>-18867.561000000002</c:v>
                </c:pt>
                <c:pt idx="228" formatCode="General">
                  <c:v>-21909.741999999998</c:v>
                </c:pt>
                <c:pt idx="229" formatCode="General">
                  <c:v>-21994.067999999999</c:v>
                </c:pt>
                <c:pt idx="230" formatCode="General">
                  <c:v>-22250.802</c:v>
                </c:pt>
                <c:pt idx="231" formatCode="General">
                  <c:v>-19874.986000000001</c:v>
                </c:pt>
                <c:pt idx="232" formatCode="General">
                  <c:v>-16814.673999999999</c:v>
                </c:pt>
                <c:pt idx="233" formatCode="General">
                  <c:v>-19105.026000000002</c:v>
                </c:pt>
                <c:pt idx="234" formatCode="General">
                  <c:v>-20082.258999999998</c:v>
                </c:pt>
                <c:pt idx="235" formatCode="General">
                  <c:v>-17641.025000000001</c:v>
                </c:pt>
                <c:pt idx="236" formatCode="General">
                  <c:v>-19413.007000000001</c:v>
                </c:pt>
                <c:pt idx="237" formatCode="General">
                  <c:v>-19328.748</c:v>
                </c:pt>
                <c:pt idx="238" formatCode="General">
                  <c:v>-18056.420999999998</c:v>
                </c:pt>
                <c:pt idx="239" formatCode="General">
                  <c:v>-17519.924999999999</c:v>
                </c:pt>
                <c:pt idx="240" formatCode="General">
                  <c:v>-15717.332</c:v>
                </c:pt>
                <c:pt idx="241" formatCode="General">
                  <c:v>-14213.666999999999</c:v>
                </c:pt>
                <c:pt idx="242" formatCode="General">
                  <c:v>-13668.921</c:v>
                </c:pt>
                <c:pt idx="243" formatCode="General">
                  <c:v>-16067.237999999999</c:v>
                </c:pt>
                <c:pt idx="244" formatCode="General">
                  <c:v>-16905.537</c:v>
                </c:pt>
                <c:pt idx="245" formatCode="General">
                  <c:v>-12980.541999999999</c:v>
                </c:pt>
                <c:pt idx="246" formatCode="General">
                  <c:v>-11250.39</c:v>
                </c:pt>
                <c:pt idx="247" formatCode="General">
                  <c:v>-8891.2029999999995</c:v>
                </c:pt>
                <c:pt idx="248" formatCode="General">
                  <c:v>-9941.4599999999991</c:v>
                </c:pt>
                <c:pt idx="249" formatCode="General">
                  <c:v>-10252.06</c:v>
                </c:pt>
                <c:pt idx="250" formatCode="General">
                  <c:v>-13358.013999999999</c:v>
                </c:pt>
                <c:pt idx="251" formatCode="General">
                  <c:v>-15100.074000000001</c:v>
                </c:pt>
                <c:pt idx="252" formatCode="General">
                  <c:v>-10096.94</c:v>
                </c:pt>
                <c:pt idx="253" formatCode="General">
                  <c:v>-10444.808999999999</c:v>
                </c:pt>
                <c:pt idx="254" formatCode="General">
                  <c:v>-14604.494000000001</c:v>
                </c:pt>
                <c:pt idx="255" formatCode="General">
                  <c:v>-9519.6239999999998</c:v>
                </c:pt>
                <c:pt idx="256" formatCode="General">
                  <c:v>-14374.981</c:v>
                </c:pt>
                <c:pt idx="257" formatCode="General">
                  <c:v>-15582.145</c:v>
                </c:pt>
                <c:pt idx="258" formatCode="General">
                  <c:v>-16084.960999999999</c:v>
                </c:pt>
                <c:pt idx="259" formatCode="General">
                  <c:v>-10693.313</c:v>
                </c:pt>
                <c:pt idx="260" formatCode="General">
                  <c:v>-11841.236000000001</c:v>
                </c:pt>
                <c:pt idx="261" formatCode="General">
                  <c:v>-12770.268</c:v>
                </c:pt>
                <c:pt idx="262" formatCode="General">
                  <c:v>-10998</c:v>
                </c:pt>
                <c:pt idx="263" formatCode="General">
                  <c:v>-10909.259</c:v>
                </c:pt>
                <c:pt idx="264" formatCode="General">
                  <c:v>-11548.841</c:v>
                </c:pt>
                <c:pt idx="265" formatCode="General">
                  <c:v>-11606.607</c:v>
                </c:pt>
                <c:pt idx="266" formatCode="General">
                  <c:v>-10523.954</c:v>
                </c:pt>
                <c:pt idx="267" formatCode="General">
                  <c:v>-8806.2270000000008</c:v>
                </c:pt>
                <c:pt idx="268" formatCode="General">
                  <c:v>-8675.5830000000005</c:v>
                </c:pt>
                <c:pt idx="269" formatCode="General">
                  <c:v>-7908.5730000000003</c:v>
                </c:pt>
                <c:pt idx="270" formatCode="General">
                  <c:v>-6782.8389999999999</c:v>
                </c:pt>
                <c:pt idx="271" formatCode="General">
                  <c:v>-9740.152</c:v>
                </c:pt>
                <c:pt idx="272" formatCode="General">
                  <c:v>-8827.01</c:v>
                </c:pt>
                <c:pt idx="273" formatCode="General">
                  <c:v>-4021.2379999999998</c:v>
                </c:pt>
                <c:pt idx="274" formatCode="General">
                  <c:v>-9208.2119999999995</c:v>
                </c:pt>
                <c:pt idx="275" formatCode="General">
                  <c:v>-11443.244000000001</c:v>
                </c:pt>
                <c:pt idx="276" formatCode="General">
                  <c:v>-12732.861000000001</c:v>
                </c:pt>
                <c:pt idx="277" formatCode="General">
                  <c:v>-13848.563</c:v>
                </c:pt>
                <c:pt idx="278" formatCode="General">
                  <c:v>-14687.886</c:v>
                </c:pt>
                <c:pt idx="279" formatCode="General">
                  <c:v>-12371.303</c:v>
                </c:pt>
                <c:pt idx="280" formatCode="General">
                  <c:v>-6007.5780000000004</c:v>
                </c:pt>
                <c:pt idx="281" formatCode="General">
                  <c:v>-5375.02</c:v>
                </c:pt>
                <c:pt idx="282" formatCode="General">
                  <c:v>-9605.8289999999997</c:v>
                </c:pt>
                <c:pt idx="283" formatCode="General">
                  <c:v>-9966.9989999999998</c:v>
                </c:pt>
                <c:pt idx="284" formatCode="General">
                  <c:v>-10725.196</c:v>
                </c:pt>
                <c:pt idx="285" formatCode="General">
                  <c:v>-11121.977999999999</c:v>
                </c:pt>
                <c:pt idx="286" formatCode="General">
                  <c:v>-10995.215</c:v>
                </c:pt>
                <c:pt idx="287" formatCode="General">
                  <c:v>-11009.525</c:v>
                </c:pt>
                <c:pt idx="288" formatCode="General">
                  <c:v>-11477.206</c:v>
                </c:pt>
                <c:pt idx="289" formatCode="General">
                  <c:v>-8485.4650000000001</c:v>
                </c:pt>
                <c:pt idx="290" formatCode="General">
                  <c:v>-8927.0830000000005</c:v>
                </c:pt>
                <c:pt idx="291" formatCode="General">
                  <c:v>-9091.2510000000002</c:v>
                </c:pt>
                <c:pt idx="292" formatCode="General">
                  <c:v>-8114.0209999999997</c:v>
                </c:pt>
                <c:pt idx="293" formatCode="General">
                  <c:v>-7179.0309999999999</c:v>
                </c:pt>
                <c:pt idx="294" formatCode="General">
                  <c:v>-5464.1360000000004</c:v>
                </c:pt>
                <c:pt idx="295" formatCode="General">
                  <c:v>-5810.0339999999997</c:v>
                </c:pt>
                <c:pt idx="296" formatCode="General">
                  <c:v>-5911.2730000000001</c:v>
                </c:pt>
                <c:pt idx="297" formatCode="General">
                  <c:v>-2976.1329999999998</c:v>
                </c:pt>
                <c:pt idx="298" formatCode="General">
                  <c:v>-7028.5209999999997</c:v>
                </c:pt>
                <c:pt idx="299" formatCode="General">
                  <c:v>-7720.2259999999997</c:v>
                </c:pt>
                <c:pt idx="300" formatCode="General">
                  <c:v>-6359.335</c:v>
                </c:pt>
                <c:pt idx="301" formatCode="General">
                  <c:v>-2833.7429999999999</c:v>
                </c:pt>
                <c:pt idx="302" formatCode="General">
                  <c:v>-588.28099999999995</c:v>
                </c:pt>
                <c:pt idx="303" formatCode="General">
                  <c:v>-103.869</c:v>
                </c:pt>
                <c:pt idx="304" formatCode="General">
                  <c:v>-3805.4070000000002</c:v>
                </c:pt>
                <c:pt idx="305" formatCode="General">
                  <c:v>-5521.3779999999997</c:v>
                </c:pt>
                <c:pt idx="306" formatCode="General">
                  <c:v>-6286.6639999999998</c:v>
                </c:pt>
                <c:pt idx="307" formatCode="General">
                  <c:v>-6401.0889999999999</c:v>
                </c:pt>
                <c:pt idx="308" formatCode="General">
                  <c:v>-5225.8429999999998</c:v>
                </c:pt>
                <c:pt idx="309" formatCode="General">
                  <c:v>-3643.5279999999998</c:v>
                </c:pt>
                <c:pt idx="310" formatCode="General">
                  <c:v>-4325.6760000000004</c:v>
                </c:pt>
                <c:pt idx="311" formatCode="General">
                  <c:v>-5705.0690000000004</c:v>
                </c:pt>
                <c:pt idx="312" formatCode="General">
                  <c:v>-2641.3229999999999</c:v>
                </c:pt>
                <c:pt idx="313" formatCode="General">
                  <c:v>-5302.8440000000001</c:v>
                </c:pt>
                <c:pt idx="314" formatCode="General">
                  <c:v>-5259.4250000000002</c:v>
                </c:pt>
                <c:pt idx="315" formatCode="General">
                  <c:v>-4116.74</c:v>
                </c:pt>
                <c:pt idx="316" formatCode="General">
                  <c:v>-5269.6859999999997</c:v>
                </c:pt>
                <c:pt idx="317" formatCode="General">
                  <c:v>-3921.6210000000001</c:v>
                </c:pt>
                <c:pt idx="318" formatCode="General">
                  <c:v>-1948.4770000000001</c:v>
                </c:pt>
                <c:pt idx="319" formatCode="General">
                  <c:v>-584.03599999999994</c:v>
                </c:pt>
                <c:pt idx="320" formatCode="General">
                  <c:v>0</c:v>
                </c:pt>
                <c:pt idx="321" formatCode="General">
                  <c:v>0</c:v>
                </c:pt>
                <c:pt idx="322" formatCode="General">
                  <c:v>0</c:v>
                </c:pt>
                <c:pt idx="323" formatCode="General">
                  <c:v>0</c:v>
                </c:pt>
                <c:pt idx="324" formatCode="General">
                  <c:v>0</c:v>
                </c:pt>
                <c:pt idx="325" formatCode="General">
                  <c:v>0</c:v>
                </c:pt>
                <c:pt idx="326" formatCode="General">
                  <c:v>0</c:v>
                </c:pt>
                <c:pt idx="327" formatCode="General">
                  <c:v>0</c:v>
                </c:pt>
                <c:pt idx="328" formatCode="General">
                  <c:v>0</c:v>
                </c:pt>
                <c:pt idx="329" formatCode="General">
                  <c:v>0</c:v>
                </c:pt>
                <c:pt idx="330" formatCode="General">
                  <c:v>0</c:v>
                </c:pt>
                <c:pt idx="331" formatCode="General">
                  <c:v>0</c:v>
                </c:pt>
                <c:pt idx="332" formatCode="General">
                  <c:v>0</c:v>
                </c:pt>
                <c:pt idx="333" formatCode="General">
                  <c:v>0</c:v>
                </c:pt>
                <c:pt idx="334" formatCode="General">
                  <c:v>0</c:v>
                </c:pt>
                <c:pt idx="335" formatCode="General">
                  <c:v>0</c:v>
                </c:pt>
                <c:pt idx="336" formatCode="General">
                  <c:v>0</c:v>
                </c:pt>
                <c:pt idx="337" formatCode="General">
                  <c:v>-1604.8430000000001</c:v>
                </c:pt>
                <c:pt idx="338" formatCode="General">
                  <c:v>0</c:v>
                </c:pt>
                <c:pt idx="339" formatCode="General">
                  <c:v>0</c:v>
                </c:pt>
                <c:pt idx="340" formatCode="General">
                  <c:v>-178.29599999999999</c:v>
                </c:pt>
                <c:pt idx="341" formatCode="General">
                  <c:v>-616.27300000000002</c:v>
                </c:pt>
                <c:pt idx="342" formatCode="General">
                  <c:v>-406.78199999999998</c:v>
                </c:pt>
                <c:pt idx="343" formatCode="General">
                  <c:v>0</c:v>
                </c:pt>
                <c:pt idx="344" formatCode="General">
                  <c:v>0</c:v>
                </c:pt>
                <c:pt idx="345" formatCode="General">
                  <c:v>0</c:v>
                </c:pt>
                <c:pt idx="346" formatCode="General">
                  <c:v>0</c:v>
                </c:pt>
                <c:pt idx="347" formatCode="General">
                  <c:v>0</c:v>
                </c:pt>
                <c:pt idx="348" formatCode="General">
                  <c:v>0</c:v>
                </c:pt>
                <c:pt idx="349" formatCode="General">
                  <c:v>0</c:v>
                </c:pt>
                <c:pt idx="350" formatCode="General">
                  <c:v>0</c:v>
                </c:pt>
                <c:pt idx="351" formatCode="General">
                  <c:v>0</c:v>
                </c:pt>
                <c:pt idx="352" formatCode="General">
                  <c:v>0</c:v>
                </c:pt>
                <c:pt idx="353" formatCode="General">
                  <c:v>0</c:v>
                </c:pt>
                <c:pt idx="354" formatCode="General">
                  <c:v>-433.61</c:v>
                </c:pt>
                <c:pt idx="355" formatCode="General">
                  <c:v>-1810.7190000000001</c:v>
                </c:pt>
                <c:pt idx="356" formatCode="General">
                  <c:v>-1688.183</c:v>
                </c:pt>
                <c:pt idx="357" formatCode="General">
                  <c:v>-755.18799999999999</c:v>
                </c:pt>
                <c:pt idx="358" formatCode="General">
                  <c:v>0</c:v>
                </c:pt>
                <c:pt idx="359" formatCode="General">
                  <c:v>0</c:v>
                </c:pt>
                <c:pt idx="360" formatCode="General">
                  <c:v>0</c:v>
                </c:pt>
                <c:pt idx="361" formatCode="General">
                  <c:v>-1271.6769999999999</c:v>
                </c:pt>
                <c:pt idx="362" formatCode="General">
                  <c:v>-1371.7370000000001</c:v>
                </c:pt>
                <c:pt idx="363" formatCode="General">
                  <c:v>-1683.702</c:v>
                </c:pt>
                <c:pt idx="364" formatCode="General">
                  <c:v>-1282.7460000000001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9334784"/>
        <c:axId val="139336320"/>
      </c:barChart>
      <c:dateAx>
        <c:axId val="139334784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39336320"/>
        <c:crosses val="autoZero"/>
        <c:auto val="1"/>
        <c:lblOffset val="100"/>
        <c:baseTimeUnit val="days"/>
        <c:majorUnit val="1"/>
        <c:majorTimeUnit val="months"/>
      </c:dateAx>
      <c:valAx>
        <c:axId val="13933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39334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43499176803484E-2"/>
          <c:y val="2.1032839426709752E-2"/>
          <c:w val="0.89500659419193918"/>
          <c:h val="0.9789671605732902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 16'!$N$8:$N$11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 16'!$O$8:$O$11</c:f>
              <c:numCache>
                <c:formatCode>0%</c:formatCode>
                <c:ptCount val="4"/>
                <c:pt idx="0">
                  <c:v>0.4079224125947194</c:v>
                </c:pt>
                <c:pt idx="1">
                  <c:v>0.1387949447921428</c:v>
                </c:pt>
                <c:pt idx="2">
                  <c:v>0.12898726946232569</c:v>
                </c:pt>
                <c:pt idx="3">
                  <c:v>0.32429537315081197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3"/>
        <c:holeSize val="4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43499176803484E-2"/>
          <c:y val="2.1032839426709752E-2"/>
          <c:w val="0.89500659419193918"/>
          <c:h val="0.97896716057329025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 16'!$N$22:$N$23</c:f>
              <c:strCache>
                <c:ptCount val="1"/>
                <c:pt idx="0">
                  <c:v>topné období</c:v>
                </c:pt>
              </c:strCache>
            </c:strRef>
          </c:cat>
          <c:val>
            <c:numRef>
              <c:f>' 16'!$O$22:$O$23</c:f>
              <c:numCache>
                <c:formatCode>0%</c:formatCode>
                <c:ptCount val="2"/>
                <c:pt idx="0">
                  <c:v>0.73221778574553142</c:v>
                </c:pt>
                <c:pt idx="1">
                  <c:v>0.26778221425446846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3"/>
        <c:holeSize val="4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cs-CZ" b="0"/>
              <a:t>Meziroční porovnání měsíčních průměrných teplot</a:t>
            </a:r>
          </a:p>
        </c:rich>
      </c:tx>
      <c:layout>
        <c:manualLayout>
          <c:xMode val="edge"/>
          <c:yMode val="edge"/>
          <c:x val="0.26754108036325108"/>
          <c:y val="6.2350119904076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514131644958347E-2"/>
          <c:y val="0.15546385649162275"/>
          <c:w val="0.72907044962750767"/>
          <c:h val="0.66082765970043222"/>
        </c:manualLayout>
      </c:layout>
      <c:lineChart>
        <c:grouping val="standard"/>
        <c:varyColors val="0"/>
        <c:ser>
          <c:idx val="0"/>
          <c:order val="0"/>
          <c:tx>
            <c:strRef>
              <c:f>' 17'!$L$7</c:f>
              <c:strCache>
                <c:ptCount val="1"/>
                <c:pt idx="0">
                  <c:v>normál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 17'!$K$8:$K$19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17'!$L$8:$L$19</c:f>
              <c:numCache>
                <c:formatCode>0.0</c:formatCode>
                <c:ptCount val="12"/>
                <c:pt idx="0">
                  <c:v>-1.9612903225806451</c:v>
                </c:pt>
                <c:pt idx="1">
                  <c:v>-0.66206896551724137</c:v>
                </c:pt>
                <c:pt idx="2">
                  <c:v>3.3032258064516129</c:v>
                </c:pt>
                <c:pt idx="3">
                  <c:v>7.5500000000000007</c:v>
                </c:pt>
                <c:pt idx="4">
                  <c:v>12.95483870967742</c:v>
                </c:pt>
                <c:pt idx="5">
                  <c:v>15.81</c:v>
                </c:pt>
                <c:pt idx="6">
                  <c:v>17.525806451612908</c:v>
                </c:pt>
                <c:pt idx="7">
                  <c:v>17.219354838709684</c:v>
                </c:pt>
                <c:pt idx="8">
                  <c:v>13.010000000000002</c:v>
                </c:pt>
                <c:pt idx="9">
                  <c:v>7.9935483870967738</c:v>
                </c:pt>
                <c:pt idx="10">
                  <c:v>2.6366666666666658</c:v>
                </c:pt>
                <c:pt idx="11">
                  <c:v>-0.43548387096774194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 17'!$M$7</c:f>
              <c:strCache>
                <c:ptCount val="1"/>
                <c:pt idx="0">
                  <c:v>průměr
2017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 17'!$K$8:$K$19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17'!$M$8:$M$19</c:f>
              <c:numCache>
                <c:formatCode>0.0</c:formatCode>
                <c:ptCount val="12"/>
                <c:pt idx="0">
                  <c:v>-5.5709677419354851</c:v>
                </c:pt>
                <c:pt idx="1">
                  <c:v>1.1749999999999996</c:v>
                </c:pt>
                <c:pt idx="2">
                  <c:v>6.1225806451612916</c:v>
                </c:pt>
                <c:pt idx="3">
                  <c:v>7.1266666666666669</c:v>
                </c:pt>
                <c:pt idx="4">
                  <c:v>14.054838709677419</c:v>
                </c:pt>
                <c:pt idx="5">
                  <c:v>18.436666666666667</c:v>
                </c:pt>
                <c:pt idx="6">
                  <c:v>18.767741935483873</c:v>
                </c:pt>
                <c:pt idx="7">
                  <c:v>19.025806451612901</c:v>
                </c:pt>
                <c:pt idx="8">
                  <c:v>12.04</c:v>
                </c:pt>
                <c:pt idx="9">
                  <c:v>9.7129032258064498</c:v>
                </c:pt>
                <c:pt idx="10">
                  <c:v>3.8933333333333322</c:v>
                </c:pt>
                <c:pt idx="11">
                  <c:v>1.0096774193548386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17'!$N$7</c:f>
              <c:strCache>
                <c:ptCount val="1"/>
                <c:pt idx="0">
                  <c:v>průměr
2018</c:v>
                </c:pt>
              </c:strCache>
            </c:strRef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 17'!$K$8:$K$19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17'!$N$8:$N$19</c:f>
              <c:numCache>
                <c:formatCode>0.0</c:formatCode>
                <c:ptCount val="12"/>
                <c:pt idx="0">
                  <c:v>2.0096774193548383</c:v>
                </c:pt>
                <c:pt idx="1">
                  <c:v>-3.2785714285714285</c:v>
                </c:pt>
                <c:pt idx="2">
                  <c:v>1.0000000000000002</c:v>
                </c:pt>
                <c:pt idx="3">
                  <c:v>12.98</c:v>
                </c:pt>
                <c:pt idx="4">
                  <c:v>16.461290322580645</c:v>
                </c:pt>
                <c:pt idx="5">
                  <c:v>17.746666666666666</c:v>
                </c:pt>
                <c:pt idx="6">
                  <c:v>19.954838709677414</c:v>
                </c:pt>
                <c:pt idx="7">
                  <c:v>20.912903225806453</c:v>
                </c:pt>
                <c:pt idx="8">
                  <c:v>14.723333333333334</c:v>
                </c:pt>
                <c:pt idx="9">
                  <c:v>10.145161290322582</c:v>
                </c:pt>
                <c:pt idx="10">
                  <c:v>4.4300000000000006</c:v>
                </c:pt>
                <c:pt idx="11">
                  <c:v>1.4161290322580646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32480"/>
        <c:axId val="150534016"/>
      </c:lineChart>
      <c:catAx>
        <c:axId val="150532480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txPr>
          <a:bodyPr rot="-2700000" vert="horz"/>
          <a:lstStyle/>
          <a:p>
            <a:pPr>
              <a:defRPr/>
            </a:pPr>
            <a:endParaRPr lang="cs-CZ"/>
          </a:p>
        </c:txPr>
        <c:crossAx val="150534016"/>
        <c:crosses val="autoZero"/>
        <c:auto val="1"/>
        <c:lblAlgn val="ctr"/>
        <c:lblOffset val="100"/>
        <c:noMultiLvlLbl val="0"/>
      </c:catAx>
      <c:valAx>
        <c:axId val="150534016"/>
        <c:scaling>
          <c:orientation val="minMax"/>
          <c:max val="22"/>
          <c:min val="-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teplota (°C)</a:t>
                </a:r>
              </a:p>
            </c:rich>
          </c:tx>
          <c:layout>
            <c:manualLayout>
              <c:xMode val="edge"/>
              <c:yMode val="edge"/>
              <c:x val="1.3605442176870748E-2"/>
              <c:y val="0.346735923743797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0532480"/>
        <c:crosses val="autoZero"/>
        <c:crossBetween val="midCat"/>
        <c:majorUnit val="2"/>
      </c:valAx>
    </c:plotArea>
    <c:legend>
      <c:legendPos val="r"/>
      <c:layout>
        <c:manualLayout>
          <c:xMode val="edge"/>
          <c:yMode val="edge"/>
          <c:x val="0.83107769050546376"/>
          <c:y val="0.36241386161391187"/>
          <c:w val="0.16892230949453635"/>
          <c:h val="0.381493867051479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cs-CZ" b="0"/>
              <a:t>O</a:t>
            </a:r>
            <a:r>
              <a:rPr lang="en-US" b="0"/>
              <a:t>dchylka</a:t>
            </a:r>
            <a:r>
              <a:rPr lang="cs-CZ" b="0"/>
              <a:t> průměrné teploty roku 2018 od roku</a:t>
            </a:r>
            <a:r>
              <a:rPr lang="en-US" b="0"/>
              <a:t> 201</a:t>
            </a:r>
            <a:r>
              <a:rPr lang="cs-CZ" b="0"/>
              <a:t>7</a:t>
            </a:r>
            <a:endParaRPr lang="en-US" b="0"/>
          </a:p>
        </c:rich>
      </c:tx>
      <c:layout>
        <c:manualLayout>
          <c:xMode val="edge"/>
          <c:yMode val="edge"/>
          <c:x val="0.25422038346901554"/>
          <c:y val="7.97720439814056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052849326037637E-2"/>
          <c:y val="0.17672379176535355"/>
          <c:w val="0.72699828027112323"/>
          <c:h val="0.61444529042093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17'!$Q$7</c:f>
              <c:strCache>
                <c:ptCount val="1"/>
                <c:pt idx="0">
                  <c:v>odchylka
od r. 2017</c:v>
                </c:pt>
              </c:strCache>
            </c:strRef>
          </c:tx>
          <c:spPr>
            <a:solidFill>
              <a:schemeClr val="tx2">
                <a:lumMod val="75000"/>
                <a:alpha val="7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70000"/>
                </a:schemeClr>
              </a:solidFill>
              <a:ln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70000"/>
                </a:schemeClr>
              </a:solidFill>
              <a:ln>
                <a:noFill/>
              </a:ln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70000"/>
                </a:schemeClr>
              </a:solidFill>
              <a:ln>
                <a:noFill/>
              </a:ln>
            </c:spPr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Lbls>
            <c:dLbl>
              <c:idx val="7"/>
              <c:layout>
                <c:manualLayout>
                  <c:x val="0"/>
                  <c:y val="5.3763440860215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17'!$P$8:$P$19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17'!$Q$8:$Q$19</c:f>
              <c:numCache>
                <c:formatCode>#,##0.0</c:formatCode>
                <c:ptCount val="12"/>
                <c:pt idx="0">
                  <c:v>7.5806451612903238</c:v>
                </c:pt>
                <c:pt idx="1">
                  <c:v>-4.4535714285714283</c:v>
                </c:pt>
                <c:pt idx="2">
                  <c:v>-5.1225806451612916</c:v>
                </c:pt>
                <c:pt idx="3">
                  <c:v>5.8533333333333335</c:v>
                </c:pt>
                <c:pt idx="4">
                  <c:v>2.4064516129032256</c:v>
                </c:pt>
                <c:pt idx="5">
                  <c:v>-0.69000000000000128</c:v>
                </c:pt>
                <c:pt idx="6">
                  <c:v>1.1870967741935416</c:v>
                </c:pt>
                <c:pt idx="7">
                  <c:v>1.8870967741935516</c:v>
                </c:pt>
                <c:pt idx="8">
                  <c:v>2.6833333333333353</c:v>
                </c:pt>
                <c:pt idx="9">
                  <c:v>0.43225806451613202</c:v>
                </c:pt>
                <c:pt idx="10">
                  <c:v>0.5366666666666684</c:v>
                </c:pt>
                <c:pt idx="11">
                  <c:v>0.40645161290322607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0622208"/>
        <c:axId val="150623744"/>
      </c:barChart>
      <c:catAx>
        <c:axId val="15062220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txPr>
          <a:bodyPr rot="-2700000" vert="horz"/>
          <a:lstStyle/>
          <a:p>
            <a:pPr>
              <a:defRPr/>
            </a:pPr>
            <a:endParaRPr lang="cs-CZ"/>
          </a:p>
        </c:txPr>
        <c:crossAx val="150623744"/>
        <c:crosses val="autoZero"/>
        <c:auto val="1"/>
        <c:lblAlgn val="ctr"/>
        <c:lblOffset val="100"/>
        <c:noMultiLvlLbl val="0"/>
      </c:catAx>
      <c:valAx>
        <c:axId val="150623744"/>
        <c:scaling>
          <c:orientation val="minMax"/>
          <c:max val="9"/>
          <c:min val="-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teplota (°C)</a:t>
                </a:r>
              </a:p>
            </c:rich>
          </c:tx>
          <c:layout>
            <c:manualLayout>
              <c:xMode val="edge"/>
              <c:yMode val="edge"/>
              <c:x val="1.3605442176870748E-2"/>
              <c:y val="0.346735923743797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062220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Podíly ročních skutečných spotřeb plynu na největší roční spotřebě (rok 2010) za posledních deset let</a:t>
            </a:r>
          </a:p>
        </c:rich>
      </c:tx>
      <c:layout>
        <c:manualLayout>
          <c:xMode val="edge"/>
          <c:yMode val="edge"/>
          <c:x val="0.13717930828266717"/>
          <c:y val="5.27472405763339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20532243596133"/>
          <c:y val="0.1758241352544466"/>
          <c:w val="0.81803515066945742"/>
          <c:h val="0.6682420078470172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18'!$G$21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chemeClr val="tx2">
                <a:lumMod val="75000"/>
                <a:alpha val="8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alpha val="8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  <a:alpha val="80000"/>
                </a:schemeClr>
              </a:solidFill>
            </c:spPr>
          </c:dPt>
          <c:dLbls>
            <c:numFmt formatCode="#,##0" sourceLinked="0"/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 18'!$F$22:$F$31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18'!$G$22:$G$31</c:f>
              <c:numCache>
                <c:formatCode>0.0</c:formatCode>
                <c:ptCount val="10"/>
                <c:pt idx="0">
                  <c:v>8161.3</c:v>
                </c:pt>
                <c:pt idx="1">
                  <c:v>8979.2000000000007</c:v>
                </c:pt>
                <c:pt idx="2">
                  <c:v>8085.8</c:v>
                </c:pt>
                <c:pt idx="3">
                  <c:v>8158.2250050503235</c:v>
                </c:pt>
                <c:pt idx="4">
                  <c:v>8277.0944147694499</c:v>
                </c:pt>
                <c:pt idx="5">
                  <c:v>7280.4197495994158</c:v>
                </c:pt>
                <c:pt idx="6">
                  <c:v>7607.5646329449373</c:v>
                </c:pt>
                <c:pt idx="7">
                  <c:v>8255.1342335338559</c:v>
                </c:pt>
                <c:pt idx="8">
                  <c:v>8527.4827534189189</c:v>
                </c:pt>
                <c:pt idx="9">
                  <c:v>8182.7561269882699</c:v>
                </c:pt>
              </c:numCache>
            </c:numRef>
          </c:val>
        </c:ser>
        <c:ser>
          <c:idx val="1"/>
          <c:order val="1"/>
          <c:tx>
            <c:strRef>
              <c:f>' 18'!$J$21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 18'!$F$22:$F$31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18'!$J$22:$J$31</c:f>
              <c:numCache>
                <c:formatCode>#,##0.0</c:formatCode>
                <c:ptCount val="10"/>
                <c:pt idx="0">
                  <c:v>817.90000000000055</c:v>
                </c:pt>
                <c:pt idx="1">
                  <c:v>0</c:v>
                </c:pt>
                <c:pt idx="2">
                  <c:v>893.40000000000055</c:v>
                </c:pt>
                <c:pt idx="3">
                  <c:v>820.97499494967724</c:v>
                </c:pt>
                <c:pt idx="4">
                  <c:v>702.10558523055079</c:v>
                </c:pt>
                <c:pt idx="5">
                  <c:v>1698.7802504005849</c:v>
                </c:pt>
                <c:pt idx="6">
                  <c:v>1371.6353670550634</c:v>
                </c:pt>
                <c:pt idx="7">
                  <c:v>724.06576646614485</c:v>
                </c:pt>
                <c:pt idx="8">
                  <c:v>451.71724658108178</c:v>
                </c:pt>
                <c:pt idx="9">
                  <c:v>796.44387301173083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295104"/>
        <c:axId val="149296640"/>
      </c:barChart>
      <c:catAx>
        <c:axId val="1492951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49296640"/>
        <c:crosses val="autoZero"/>
        <c:auto val="1"/>
        <c:lblAlgn val="ctr"/>
        <c:lblOffset val="100"/>
        <c:noMultiLvlLbl val="0"/>
      </c:catAx>
      <c:valAx>
        <c:axId val="149296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0.94048307252732644"/>
              <c:y val="0.45155652815170538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4929510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M</a:t>
            </a:r>
            <a:r>
              <a:rPr lang="en-US" sz="1000" b="0"/>
              <a:t>eziroční změna</a:t>
            </a:r>
            <a:r>
              <a:rPr lang="cs-CZ" sz="1000" b="0"/>
              <a:t> skutečné spotřeby zemního plynu (%)</a:t>
            </a:r>
            <a:endParaRPr lang="en-US" sz="1000" b="0"/>
          </a:p>
        </c:rich>
      </c:tx>
      <c:layout>
        <c:manualLayout>
          <c:xMode val="edge"/>
          <c:yMode val="edge"/>
          <c:x val="0.30498936841755542"/>
          <c:y val="1.90023705581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39954815774611"/>
          <c:y val="0.12335730491522998"/>
          <c:w val="0.81687049403634671"/>
          <c:h val="0.74713430785735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18'!$D$48</c:f>
              <c:strCache>
                <c:ptCount val="1"/>
                <c:pt idx="0">
                  <c:v>meziroční změna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8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75000"/>
                  <a:alpha val="8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  <a:alpha val="8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  <a:alpha val="8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8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  <a:alpha val="8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  <a:alpha val="8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  <a:alpha val="8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  <a:alpha val="80000"/>
                </a:schemeClr>
              </a:solidFill>
            </c:spPr>
          </c:dPt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 18'!$C$49:$C$58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18'!$D$49:$D$58</c:f>
              <c:numCache>
                <c:formatCode>0.0%</c:formatCode>
                <c:ptCount val="10"/>
                <c:pt idx="0">
                  <c:v>-0.06</c:v>
                </c:pt>
                <c:pt idx="1">
                  <c:v>0.1</c:v>
                </c:pt>
                <c:pt idx="2">
                  <c:v>-0.1</c:v>
                </c:pt>
                <c:pt idx="3">
                  <c:v>8.9605550404244193E-3</c:v>
                </c:pt>
                <c:pt idx="4">
                  <c:v>1.4570499054088446E-2</c:v>
                </c:pt>
                <c:pt idx="5">
                  <c:v>-0.1204135914399613</c:v>
                </c:pt>
                <c:pt idx="6">
                  <c:v>4.4934294270935982E-2</c:v>
                </c:pt>
                <c:pt idx="7">
                  <c:v>8.5121800711963222E-2</c:v>
                </c:pt>
                <c:pt idx="8">
                  <c:v>3.2991410215806531E-2</c:v>
                </c:pt>
                <c:pt idx="9">
                  <c:v>-4.0425367766641102E-2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49329024"/>
        <c:axId val="149330560"/>
      </c:barChart>
      <c:catAx>
        <c:axId val="1493290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149330560"/>
        <c:crosses val="autoZero"/>
        <c:auto val="1"/>
        <c:lblAlgn val="ctr"/>
        <c:lblOffset val="100"/>
        <c:noMultiLvlLbl val="0"/>
      </c:catAx>
      <c:valAx>
        <c:axId val="149330560"/>
        <c:scaling>
          <c:orientation val="minMax"/>
          <c:max val="0.15000000000000002"/>
          <c:min val="-0.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9329024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Průběhy ročních s</a:t>
            </a:r>
            <a:r>
              <a:rPr lang="en-US" sz="1000" b="0"/>
              <a:t>potřeb</a:t>
            </a:r>
            <a:r>
              <a:rPr lang="cs-CZ" sz="1000" b="0"/>
              <a:t> </a:t>
            </a:r>
            <a:r>
              <a:rPr lang="en-US" sz="1000" b="0"/>
              <a:t>zemního plynu</a:t>
            </a:r>
            <a:r>
              <a:rPr lang="cs-CZ" sz="1000" b="0"/>
              <a:t> a průměrných teplot</a:t>
            </a:r>
            <a:endParaRPr lang="en-US" sz="1000" b="0"/>
          </a:p>
        </c:rich>
      </c:tx>
      <c:layout>
        <c:manualLayout>
          <c:xMode val="edge"/>
          <c:yMode val="edge"/>
          <c:x val="0.28795552729821811"/>
          <c:y val="4.5490012900929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04721148986811"/>
          <c:y val="0.13658665806689393"/>
          <c:w val="0.78141259516473482"/>
          <c:h val="0.68061034743538418"/>
        </c:manualLayout>
      </c:layout>
      <c:lineChart>
        <c:grouping val="standard"/>
        <c:varyColors val="0"/>
        <c:ser>
          <c:idx val="1"/>
          <c:order val="0"/>
          <c:tx>
            <c:strRef>
              <c:f>' 18'!$C$21</c:f>
              <c:strCache>
                <c:ptCount val="1"/>
                <c:pt idx="0">
                  <c:v>skutečnost</c:v>
                </c:pt>
              </c:strCache>
            </c:strRef>
          </c:tx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Pt>
            <c:idx val="9"/>
            <c:bubble3D val="0"/>
          </c:dPt>
          <c:cat>
            <c:numRef>
              <c:f>' 18'!$B$22:$B$31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18'!$C$22:$C$31</c:f>
              <c:numCache>
                <c:formatCode>#,##0.0</c:formatCode>
                <c:ptCount val="10"/>
                <c:pt idx="0">
                  <c:v>8161.3</c:v>
                </c:pt>
                <c:pt idx="1">
                  <c:v>8979.2000000000007</c:v>
                </c:pt>
                <c:pt idx="2">
                  <c:v>8085.8</c:v>
                </c:pt>
                <c:pt idx="3">
                  <c:v>8158.2250050503235</c:v>
                </c:pt>
                <c:pt idx="4">
                  <c:v>8277.0944147694499</c:v>
                </c:pt>
                <c:pt idx="5">
                  <c:v>7280.4197495994158</c:v>
                </c:pt>
                <c:pt idx="6">
                  <c:v>7607.5646329449373</c:v>
                </c:pt>
                <c:pt idx="7">
                  <c:v>8255.1342335338559</c:v>
                </c:pt>
                <c:pt idx="8">
                  <c:v>8527.4827534189189</c:v>
                </c:pt>
                <c:pt idx="9">
                  <c:v>8182.7561269882699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 18'!$D$21</c:f>
              <c:strCache>
                <c:ptCount val="1"/>
                <c:pt idx="0">
                  <c:v>přepočet</c:v>
                </c:pt>
              </c:strCache>
            </c:strRef>
          </c:tx>
          <c:spPr>
            <a:ln w="38100" cmpd="sng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 18'!$B$22:$B$31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18'!$D$22:$D$31</c:f>
              <c:numCache>
                <c:formatCode>#,##0.0</c:formatCode>
                <c:ptCount val="10"/>
                <c:pt idx="0">
                  <c:v>8312.5</c:v>
                </c:pt>
                <c:pt idx="1">
                  <c:v>8668.2000000000007</c:v>
                </c:pt>
                <c:pt idx="2">
                  <c:v>8384.4</c:v>
                </c:pt>
                <c:pt idx="3">
                  <c:v>8252.4311379860101</c:v>
                </c:pt>
                <c:pt idx="4">
                  <c:v>8353.3381749207947</c:v>
                </c:pt>
                <c:pt idx="5">
                  <c:v>8040.7391621005245</c:v>
                </c:pt>
                <c:pt idx="6">
                  <c:v>8085.3660724135771</c:v>
                </c:pt>
                <c:pt idx="7">
                  <c:v>8432.6727866868077</c:v>
                </c:pt>
                <c:pt idx="8">
                  <c:v>8733.122113124442</c:v>
                </c:pt>
                <c:pt idx="9">
                  <c:v>8634.4743233258068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57696"/>
        <c:axId val="149359232"/>
      </c:lineChart>
      <c:lineChart>
        <c:grouping val="standard"/>
        <c:varyColors val="0"/>
        <c:ser>
          <c:idx val="0"/>
          <c:order val="2"/>
          <c:tx>
            <c:strRef>
              <c:f>' 18'!$E$21</c:f>
              <c:strCache>
                <c:ptCount val="1"/>
                <c:pt idx="0">
                  <c:v>průměr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ysDash"/>
            </a:ln>
            <a:effectLst/>
          </c:spPr>
          <c:marker>
            <c:symbol val="none"/>
          </c:marker>
          <c:dPt>
            <c:idx val="7"/>
            <c:bubble3D val="0"/>
          </c:dPt>
          <c:dPt>
            <c:idx val="9"/>
            <c:bubble3D val="0"/>
          </c:dPt>
          <c:cat>
            <c:numRef>
              <c:f>' 18'!$B$22:$B$31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18'!$E$22:$E$31</c:f>
              <c:numCache>
                <c:formatCode>#,##0.0</c:formatCode>
                <c:ptCount val="10"/>
                <c:pt idx="0">
                  <c:v>8.8000000000000007</c:v>
                </c:pt>
                <c:pt idx="1">
                  <c:v>7.6</c:v>
                </c:pt>
                <c:pt idx="2">
                  <c:v>8.9</c:v>
                </c:pt>
                <c:pt idx="3">
                  <c:v>8.6999999999999993</c:v>
                </c:pt>
                <c:pt idx="4">
                  <c:v>8.3000000000000007</c:v>
                </c:pt>
                <c:pt idx="5">
                  <c:v>9.6999999999999993</c:v>
                </c:pt>
                <c:pt idx="6">
                  <c:v>9.8000000000000007</c:v>
                </c:pt>
                <c:pt idx="7">
                  <c:v>8.9722459037378375</c:v>
                </c:pt>
                <c:pt idx="8">
                  <c:v>8.8161872759856621</c:v>
                </c:pt>
                <c:pt idx="9">
                  <c:v>9.8751190476190462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75616"/>
        <c:axId val="149373696"/>
      </c:lineChart>
      <c:dateAx>
        <c:axId val="149357696"/>
        <c:scaling>
          <c:orientation val="minMax"/>
          <c:max val="2018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49359232"/>
        <c:crosses val="autoZero"/>
        <c:auto val="0"/>
        <c:lblOffset val="100"/>
        <c:baseTimeUnit val="days"/>
      </c:dateAx>
      <c:valAx>
        <c:axId val="149359232"/>
        <c:scaling>
          <c:orientation val="minMax"/>
          <c:max val="9400"/>
          <c:min val="7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1">
                        <a:lumMod val="50000"/>
                      </a:schemeClr>
                    </a:solidFill>
                  </a:rPr>
                  <a:t>množství plynu</a:t>
                </a:r>
                <a:r>
                  <a:rPr lang="en-US" b="0">
                    <a:solidFill>
                      <a:schemeClr val="accent1">
                        <a:lumMod val="50000"/>
                      </a:schemeClr>
                    </a:solidFill>
                  </a:rPr>
                  <a:t> (mil. m</a:t>
                </a:r>
                <a:r>
                  <a:rPr lang="en-US" b="0" baseline="30000">
                    <a:solidFill>
                      <a:schemeClr val="accent1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1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4.0273552762426439E-2"/>
              <c:y val="0.246554562035677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cs-CZ"/>
          </a:p>
        </c:txPr>
        <c:crossAx val="149357696"/>
        <c:crosses val="autoZero"/>
        <c:crossBetween val="midCat"/>
        <c:majorUnit val="300"/>
      </c:valAx>
      <c:valAx>
        <c:axId val="149373696"/>
        <c:scaling>
          <c:orientation val="minMax"/>
          <c:max val="11"/>
          <c:min val="7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3">
                        <a:lumMod val="50000"/>
                      </a:schemeClr>
                    </a:solidFill>
                  </a:rPr>
                  <a:t>průměrná teplota (°C)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  <c:crossAx val="149375616"/>
        <c:crosses val="max"/>
        <c:crossBetween val="between"/>
        <c:majorUnit val="0.5"/>
      </c:valAx>
      <c:catAx>
        <c:axId val="149375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373696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</c:legendEntry>
      <c:legendEntry>
        <c:idx val="2"/>
        <c:txPr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</c:legendEntry>
      <c:layout>
        <c:manualLayout>
          <c:xMode val="edge"/>
          <c:yMode val="edge"/>
          <c:x val="0.28609282535335256"/>
          <c:y val="0.91542728769073356"/>
          <c:w val="0.42781434929329487"/>
          <c:h val="8.4572712309266426E-2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</a:rPr>
              <a:t>Průběh d</a:t>
            </a:r>
            <a:r>
              <a:rPr lang="en-US" sz="1000" b="0" i="0" baseline="0">
                <a:effectLst/>
              </a:rPr>
              <a:t>enní</a:t>
            </a:r>
            <a:r>
              <a:rPr lang="cs-CZ" sz="1000" b="0" i="0" baseline="0">
                <a:effectLst/>
              </a:rPr>
              <a:t>ch</a:t>
            </a:r>
            <a:r>
              <a:rPr lang="en-US" sz="1000" b="0" i="0" baseline="0">
                <a:effectLst/>
              </a:rPr>
              <a:t> spotřeb zemního plynu a průměrn</a:t>
            </a:r>
            <a:r>
              <a:rPr lang="cs-CZ" sz="1000" b="0" i="0" baseline="0">
                <a:effectLst/>
              </a:rPr>
              <a:t>ých</a:t>
            </a:r>
            <a:r>
              <a:rPr lang="en-US" sz="1000" b="0" i="0" baseline="0">
                <a:effectLst/>
              </a:rPr>
              <a:t> teplot</a:t>
            </a:r>
            <a:r>
              <a:rPr lang="cs-CZ" sz="1000" b="0" i="0" baseline="0">
                <a:effectLst/>
              </a:rPr>
              <a:t> </a:t>
            </a:r>
            <a:endParaRPr lang="cs-CZ" sz="1000">
              <a:effectLst/>
            </a:endParaRPr>
          </a:p>
          <a:p>
            <a:pPr>
              <a:defRPr sz="1000"/>
            </a:pPr>
            <a:r>
              <a:rPr lang="cs-CZ" sz="1000" b="0" i="0" baseline="0">
                <a:effectLst/>
              </a:rPr>
              <a:t>v období od 1.1. do 31.12. 2018</a:t>
            </a:r>
            <a:endParaRPr lang="cs-CZ" sz="1000">
              <a:effectLst/>
            </a:endParaRPr>
          </a:p>
        </c:rich>
      </c:tx>
      <c:layout>
        <c:manualLayout>
          <c:xMode val="edge"/>
          <c:yMode val="edge"/>
          <c:x val="0.20443564356435645"/>
          <c:y val="4.318487917159840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19'!$P$5</c:f>
              <c:strCache>
                <c:ptCount val="1"/>
                <c:pt idx="0">
                  <c:v>spotřeba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19'!$O$6:$O$370</c:f>
              <c:numCache>
                <c:formatCode>d/m;@</c:formatCode>
                <c:ptCount val="365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</c:numCache>
            </c:numRef>
          </c:cat>
          <c:val>
            <c:numRef>
              <c:f>' 19'!$P$6:$P$370</c:f>
              <c:numCache>
                <c:formatCode>0.000</c:formatCode>
                <c:ptCount val="365"/>
                <c:pt idx="0">
                  <c:v>30.355103749715628</c:v>
                </c:pt>
                <c:pt idx="1">
                  <c:v>34.70931288596659</c:v>
                </c:pt>
                <c:pt idx="2">
                  <c:v>35.825466283477567</c:v>
                </c:pt>
                <c:pt idx="3">
                  <c:v>33.396867471403723</c:v>
                </c:pt>
                <c:pt idx="4">
                  <c:v>30.835093353551589</c:v>
                </c:pt>
                <c:pt idx="5">
                  <c:v>26.421686653271582</c:v>
                </c:pt>
                <c:pt idx="6">
                  <c:v>29.37060883809772</c:v>
                </c:pt>
                <c:pt idx="7">
                  <c:v>34.20674173944775</c:v>
                </c:pt>
                <c:pt idx="8">
                  <c:v>32.212870183972818</c:v>
                </c:pt>
                <c:pt idx="9">
                  <c:v>34.856992959165417</c:v>
                </c:pt>
                <c:pt idx="10">
                  <c:v>35.449394119793347</c:v>
                </c:pt>
                <c:pt idx="11">
                  <c:v>35.541253283090228</c:v>
                </c:pt>
                <c:pt idx="12">
                  <c:v>33.786577639106014</c:v>
                </c:pt>
                <c:pt idx="13">
                  <c:v>36.0380870224229</c:v>
                </c:pt>
                <c:pt idx="14">
                  <c:v>40.825762006282162</c:v>
                </c:pt>
                <c:pt idx="15">
                  <c:v>40.325306275525186</c:v>
                </c:pt>
                <c:pt idx="16">
                  <c:v>38.994155394850189</c:v>
                </c:pt>
                <c:pt idx="17">
                  <c:v>38.349849065320505</c:v>
                </c:pt>
                <c:pt idx="18">
                  <c:v>38.871634070665621</c:v>
                </c:pt>
                <c:pt idx="19">
                  <c:v>34.39462450853194</c:v>
                </c:pt>
                <c:pt idx="20">
                  <c:v>36.124405496417822</c:v>
                </c:pt>
                <c:pt idx="21">
                  <c:v>40.814680811315036</c:v>
                </c:pt>
                <c:pt idx="22">
                  <c:v>39.286469019845143</c:v>
                </c:pt>
                <c:pt idx="23">
                  <c:v>36.059900442350624</c:v>
                </c:pt>
                <c:pt idx="24">
                  <c:v>37.921800229723388</c:v>
                </c:pt>
                <c:pt idx="25">
                  <c:v>37.682842207038505</c:v>
                </c:pt>
                <c:pt idx="26">
                  <c:v>32.279445743627683</c:v>
                </c:pt>
                <c:pt idx="27">
                  <c:v>31.000592202913253</c:v>
                </c:pt>
                <c:pt idx="28">
                  <c:v>30.998213245758382</c:v>
                </c:pt>
                <c:pt idx="29">
                  <c:v>32.925753179625168</c:v>
                </c:pt>
                <c:pt idx="30">
                  <c:v>33.642167159546339</c:v>
                </c:pt>
                <c:pt idx="31">
                  <c:v>34.000938704329577</c:v>
                </c:pt>
                <c:pt idx="32">
                  <c:v>35.820912070490955</c:v>
                </c:pt>
                <c:pt idx="33">
                  <c:v>31.979863029947417</c:v>
                </c:pt>
                <c:pt idx="34">
                  <c:v>34.110696630001023</c:v>
                </c:pt>
                <c:pt idx="35">
                  <c:v>42.549614686881633</c:v>
                </c:pt>
                <c:pt idx="36">
                  <c:v>44.241122898801422</c:v>
                </c:pt>
                <c:pt idx="37">
                  <c:v>42.780778078179203</c:v>
                </c:pt>
                <c:pt idx="38">
                  <c:v>42.640127365985627</c:v>
                </c:pt>
                <c:pt idx="39">
                  <c:v>41.325741847077474</c:v>
                </c:pt>
                <c:pt idx="40">
                  <c:v>36.143450451414736</c:v>
                </c:pt>
                <c:pt idx="41">
                  <c:v>34.89849195904349</c:v>
                </c:pt>
                <c:pt idx="42">
                  <c:v>38.366052428706389</c:v>
                </c:pt>
                <c:pt idx="43">
                  <c:v>41.154912376292501</c:v>
                </c:pt>
                <c:pt idx="44">
                  <c:v>41.915290758789041</c:v>
                </c:pt>
                <c:pt idx="45">
                  <c:v>39.543381037325801</c:v>
                </c:pt>
                <c:pt idx="46">
                  <c:v>37.352479560092149</c:v>
                </c:pt>
                <c:pt idx="47">
                  <c:v>35.540237704805406</c:v>
                </c:pt>
                <c:pt idx="48">
                  <c:v>36.920992982429681</c:v>
                </c:pt>
                <c:pt idx="49">
                  <c:v>42.391377435221834</c:v>
                </c:pt>
                <c:pt idx="50">
                  <c:v>43.292296886612668</c:v>
                </c:pt>
                <c:pt idx="51">
                  <c:v>42.898680508098252</c:v>
                </c:pt>
                <c:pt idx="52">
                  <c:v>43.52583479383582</c:v>
                </c:pt>
                <c:pt idx="53">
                  <c:v>42.880565435501033</c:v>
                </c:pt>
                <c:pt idx="54">
                  <c:v>42.507480827840148</c:v>
                </c:pt>
                <c:pt idx="55">
                  <c:v>46.051774485443595</c:v>
                </c:pt>
                <c:pt idx="56">
                  <c:v>52.149470138071926</c:v>
                </c:pt>
                <c:pt idx="57">
                  <c:v>55.89859824415057</c:v>
                </c:pt>
                <c:pt idx="58">
                  <c:v>54.452973216329539</c:v>
                </c:pt>
                <c:pt idx="59">
                  <c:v>51.844586167716471</c:v>
                </c:pt>
                <c:pt idx="60">
                  <c:v>49.58388991260702</c:v>
                </c:pt>
                <c:pt idx="61">
                  <c:v>43.928190615342828</c:v>
                </c:pt>
                <c:pt idx="62">
                  <c:v>41.744671341556867</c:v>
                </c:pt>
                <c:pt idx="63">
                  <c:v>42.986414551134423</c:v>
                </c:pt>
                <c:pt idx="64">
                  <c:v>43.055111003480846</c:v>
                </c:pt>
                <c:pt idx="65">
                  <c:v>38.831359505922173</c:v>
                </c:pt>
                <c:pt idx="66">
                  <c:v>34.212950179756568</c:v>
                </c:pt>
                <c:pt idx="67">
                  <c:v>32.359219639127495</c:v>
                </c:pt>
                <c:pt idx="68">
                  <c:v>26.294335306985776</c:v>
                </c:pt>
                <c:pt idx="69">
                  <c:v>24.100159005455122</c:v>
                </c:pt>
                <c:pt idx="70">
                  <c:v>27.826631837870067</c:v>
                </c:pt>
                <c:pt idx="71">
                  <c:v>27.169403909607222</c:v>
                </c:pt>
                <c:pt idx="72">
                  <c:v>30.636717491723036</c:v>
                </c:pt>
                <c:pt idx="73">
                  <c:v>29.709241773153778</c:v>
                </c:pt>
                <c:pt idx="74">
                  <c:v>31.775819513574262</c:v>
                </c:pt>
                <c:pt idx="75">
                  <c:v>36.601536823755744</c:v>
                </c:pt>
                <c:pt idx="76">
                  <c:v>40.941477272441013</c:v>
                </c:pt>
                <c:pt idx="77">
                  <c:v>43.875960982849371</c:v>
                </c:pt>
                <c:pt idx="78">
                  <c:v>41.536582747472551</c:v>
                </c:pt>
                <c:pt idx="79">
                  <c:v>41.408745408744373</c:v>
                </c:pt>
                <c:pt idx="80">
                  <c:v>37.573922128245727</c:v>
                </c:pt>
                <c:pt idx="81">
                  <c:v>37.353310295972392</c:v>
                </c:pt>
                <c:pt idx="82">
                  <c:v>29.290768986139913</c:v>
                </c:pt>
                <c:pt idx="83">
                  <c:v>31.323485401584218</c:v>
                </c:pt>
                <c:pt idx="84">
                  <c:v>36.763187464217204</c:v>
                </c:pt>
                <c:pt idx="85">
                  <c:v>35.210845068172816</c:v>
                </c:pt>
                <c:pt idx="86">
                  <c:v>31.624568922625674</c:v>
                </c:pt>
                <c:pt idx="87">
                  <c:v>29.47019771179885</c:v>
                </c:pt>
                <c:pt idx="88">
                  <c:v>24.797161645614342</c:v>
                </c:pt>
                <c:pt idx="89">
                  <c:v>23.261852133735246</c:v>
                </c:pt>
                <c:pt idx="90">
                  <c:v>24.957251370825123</c:v>
                </c:pt>
                <c:pt idx="91">
                  <c:v>24.998054154503791</c:v>
                </c:pt>
                <c:pt idx="92">
                  <c:v>22.851361444452014</c:v>
                </c:pt>
                <c:pt idx="93">
                  <c:v>20.346018197308076</c:v>
                </c:pt>
                <c:pt idx="94">
                  <c:v>21.310789155086162</c:v>
                </c:pt>
                <c:pt idx="95">
                  <c:v>22.627702136523375</c:v>
                </c:pt>
                <c:pt idx="96">
                  <c:v>18.348626620997617</c:v>
                </c:pt>
                <c:pt idx="97">
                  <c:v>18.709503052675785</c:v>
                </c:pt>
                <c:pt idx="98">
                  <c:v>17.60174744751864</c:v>
                </c:pt>
                <c:pt idx="99">
                  <c:v>16.44418026669031</c:v>
                </c:pt>
                <c:pt idx="100">
                  <c:v>15.901200810068357</c:v>
                </c:pt>
                <c:pt idx="101">
                  <c:v>14.410762167950612</c:v>
                </c:pt>
                <c:pt idx="102">
                  <c:v>14.789232595329544</c:v>
                </c:pt>
                <c:pt idx="103">
                  <c:v>12.571089306133539</c:v>
                </c:pt>
                <c:pt idx="104">
                  <c:v>12.363841984572129</c:v>
                </c:pt>
                <c:pt idx="105">
                  <c:v>15.302284347044337</c:v>
                </c:pt>
                <c:pt idx="106">
                  <c:v>15.211655982275927</c:v>
                </c:pt>
                <c:pt idx="107">
                  <c:v>14.518254358445811</c:v>
                </c:pt>
                <c:pt idx="108">
                  <c:v>13.171177058142719</c:v>
                </c:pt>
                <c:pt idx="109">
                  <c:v>12.109339685178155</c:v>
                </c:pt>
                <c:pt idx="110">
                  <c:v>10.077745883711584</c:v>
                </c:pt>
                <c:pt idx="111">
                  <c:v>10.138759590783483</c:v>
                </c:pt>
                <c:pt idx="112">
                  <c:v>12.331192015861451</c:v>
                </c:pt>
                <c:pt idx="113">
                  <c:v>12.74077856069939</c:v>
                </c:pt>
                <c:pt idx="114">
                  <c:v>12.494411221851159</c:v>
                </c:pt>
                <c:pt idx="115">
                  <c:v>14.109420617444282</c:v>
                </c:pt>
                <c:pt idx="116">
                  <c:v>13.175854374617479</c:v>
                </c:pt>
                <c:pt idx="117">
                  <c:v>10.460251524382393</c:v>
                </c:pt>
                <c:pt idx="118">
                  <c:v>9.5093573911171951</c:v>
                </c:pt>
                <c:pt idx="119">
                  <c:v>10.346839966596304</c:v>
                </c:pt>
                <c:pt idx="120">
                  <c:v>10.910149434498308</c:v>
                </c:pt>
                <c:pt idx="121">
                  <c:v>11.694640746882568</c:v>
                </c:pt>
                <c:pt idx="122">
                  <c:v>12.105601748672383</c:v>
                </c:pt>
                <c:pt idx="123">
                  <c:v>11.693688709967269</c:v>
                </c:pt>
                <c:pt idx="124">
                  <c:v>9.9157346298865043</c:v>
                </c:pt>
                <c:pt idx="125">
                  <c:v>10.059511671361193</c:v>
                </c:pt>
                <c:pt idx="126">
                  <c:v>10.779877497400426</c:v>
                </c:pt>
                <c:pt idx="127">
                  <c:v>10.448240170094548</c:v>
                </c:pt>
                <c:pt idx="128">
                  <c:v>11.584315550194741</c:v>
                </c:pt>
                <c:pt idx="129">
                  <c:v>11.576176794693248</c:v>
                </c:pt>
                <c:pt idx="130">
                  <c:v>11.66079426683169</c:v>
                </c:pt>
                <c:pt idx="131">
                  <c:v>9.6521691581000528</c:v>
                </c:pt>
                <c:pt idx="132">
                  <c:v>9.9820908138910589</c:v>
                </c:pt>
                <c:pt idx="133">
                  <c:v>11.618385813590102</c:v>
                </c:pt>
                <c:pt idx="134">
                  <c:v>12.374773491825179</c:v>
                </c:pt>
                <c:pt idx="135">
                  <c:v>12.965771128261407</c:v>
                </c:pt>
                <c:pt idx="136">
                  <c:v>13.221140852544899</c:v>
                </c:pt>
                <c:pt idx="137">
                  <c:v>12.291009058469498</c:v>
                </c:pt>
                <c:pt idx="138">
                  <c:v>10.379228093822528</c:v>
                </c:pt>
                <c:pt idx="139">
                  <c:v>10.596414177221451</c:v>
                </c:pt>
                <c:pt idx="140">
                  <c:v>12.198106560026302</c:v>
                </c:pt>
                <c:pt idx="141">
                  <c:v>11.933265989435883</c:v>
                </c:pt>
                <c:pt idx="142">
                  <c:v>11.65966182677988</c:v>
                </c:pt>
                <c:pt idx="143">
                  <c:v>11.806049188426444</c:v>
                </c:pt>
                <c:pt idx="144">
                  <c:v>11.045877569891525</c:v>
                </c:pt>
                <c:pt idx="145">
                  <c:v>9.3826721056072202</c:v>
                </c:pt>
                <c:pt idx="146">
                  <c:v>9.7148238309494452</c:v>
                </c:pt>
                <c:pt idx="147">
                  <c:v>11.034075798621091</c:v>
                </c:pt>
                <c:pt idx="148">
                  <c:v>11.174971054950591</c:v>
                </c:pt>
                <c:pt idx="149">
                  <c:v>11.095606088298062</c:v>
                </c:pt>
                <c:pt idx="150">
                  <c:v>10.892608195704884</c:v>
                </c:pt>
                <c:pt idx="151">
                  <c:v>10.338173507119752</c:v>
                </c:pt>
                <c:pt idx="152">
                  <c:v>8.6709330273027554</c:v>
                </c:pt>
                <c:pt idx="153">
                  <c:v>9.0847476260377835</c:v>
                </c:pt>
                <c:pt idx="154">
                  <c:v>10.831265891728277</c:v>
                </c:pt>
                <c:pt idx="155">
                  <c:v>11.061891188793002</c:v>
                </c:pt>
                <c:pt idx="156">
                  <c:v>11.168887347625743</c:v>
                </c:pt>
                <c:pt idx="157">
                  <c:v>12.855631280138759</c:v>
                </c:pt>
                <c:pt idx="158">
                  <c:v>12.219488283480008</c:v>
                </c:pt>
                <c:pt idx="159">
                  <c:v>8.5617826181426278</c:v>
                </c:pt>
                <c:pt idx="160">
                  <c:v>8.8984291890830267</c:v>
                </c:pt>
                <c:pt idx="161">
                  <c:v>11.194724814868136</c:v>
                </c:pt>
                <c:pt idx="162">
                  <c:v>13.085120717689804</c:v>
                </c:pt>
                <c:pt idx="163">
                  <c:v>11.266193663229267</c:v>
                </c:pt>
                <c:pt idx="164">
                  <c:v>11.562634195575656</c:v>
                </c:pt>
                <c:pt idx="165">
                  <c:v>10.847633072809348</c:v>
                </c:pt>
                <c:pt idx="166">
                  <c:v>8.8612458689434455</c:v>
                </c:pt>
                <c:pt idx="167">
                  <c:v>9.0874433513745068</c:v>
                </c:pt>
                <c:pt idx="168">
                  <c:v>10.860933416697842</c:v>
                </c:pt>
                <c:pt idx="169">
                  <c:v>11.192576066581537</c:v>
                </c:pt>
                <c:pt idx="170">
                  <c:v>10.761398107033267</c:v>
                </c:pt>
                <c:pt idx="171">
                  <c:v>11.166915788378496</c:v>
                </c:pt>
                <c:pt idx="172">
                  <c:v>11.08253441435442</c:v>
                </c:pt>
                <c:pt idx="173">
                  <c:v>9.7026252879889778</c:v>
                </c:pt>
                <c:pt idx="174">
                  <c:v>10.050759347537204</c:v>
                </c:pt>
                <c:pt idx="175">
                  <c:v>13.268071173225135</c:v>
                </c:pt>
                <c:pt idx="176">
                  <c:v>14.001560921627226</c:v>
                </c:pt>
                <c:pt idx="177">
                  <c:v>11.599535655381695</c:v>
                </c:pt>
                <c:pt idx="178">
                  <c:v>11.590829853052908</c:v>
                </c:pt>
                <c:pt idx="179">
                  <c:v>10.560753724787885</c:v>
                </c:pt>
                <c:pt idx="180">
                  <c:v>8.9143509667293674</c:v>
                </c:pt>
                <c:pt idx="181">
                  <c:v>9.4068547040645907</c:v>
                </c:pt>
                <c:pt idx="182">
                  <c:v>12.962544232365167</c:v>
                </c:pt>
                <c:pt idx="183">
                  <c:v>12.936475196838927</c:v>
                </c:pt>
                <c:pt idx="184">
                  <c:v>12.622800949179025</c:v>
                </c:pt>
                <c:pt idx="185">
                  <c:v>10.750413130204</c:v>
                </c:pt>
                <c:pt idx="186">
                  <c:v>8.2731035953240841</c:v>
                </c:pt>
                <c:pt idx="187">
                  <c:v>7.6116809926142093</c:v>
                </c:pt>
                <c:pt idx="188">
                  <c:v>8.2433281144877419</c:v>
                </c:pt>
                <c:pt idx="189">
                  <c:v>9.9458840023053323</c:v>
                </c:pt>
                <c:pt idx="190">
                  <c:v>12.834315226437381</c:v>
                </c:pt>
                <c:pt idx="191">
                  <c:v>12.90330815334899</c:v>
                </c:pt>
                <c:pt idx="192">
                  <c:v>12.979250644917522</c:v>
                </c:pt>
                <c:pt idx="193">
                  <c:v>10.153873615517059</c:v>
                </c:pt>
                <c:pt idx="194">
                  <c:v>8.470982545966022</c:v>
                </c:pt>
                <c:pt idx="195">
                  <c:v>8.6526559335377442</c:v>
                </c:pt>
                <c:pt idx="196">
                  <c:v>12.870756936689524</c:v>
                </c:pt>
                <c:pt idx="197">
                  <c:v>12.693547724219954</c:v>
                </c:pt>
                <c:pt idx="198">
                  <c:v>11.014754352535716</c:v>
                </c:pt>
                <c:pt idx="199">
                  <c:v>12.730994381959654</c:v>
                </c:pt>
                <c:pt idx="200">
                  <c:v>12.058044152109526</c:v>
                </c:pt>
                <c:pt idx="201">
                  <c:v>7.8963862041673298</c:v>
                </c:pt>
                <c:pt idx="202">
                  <c:v>8.1290552348115899</c:v>
                </c:pt>
                <c:pt idx="203">
                  <c:v>12.40935764977308</c:v>
                </c:pt>
                <c:pt idx="204">
                  <c:v>12.31025904299001</c:v>
                </c:pt>
                <c:pt idx="205">
                  <c:v>12.206640999981889</c:v>
                </c:pt>
                <c:pt idx="206">
                  <c:v>11.66029969829855</c:v>
                </c:pt>
                <c:pt idx="207">
                  <c:v>10.777577483569157</c:v>
                </c:pt>
                <c:pt idx="208">
                  <c:v>7.2817490761749628</c:v>
                </c:pt>
                <c:pt idx="209">
                  <c:v>7.5630703567809903</c:v>
                </c:pt>
                <c:pt idx="210">
                  <c:v>11.62556420485606</c:v>
                </c:pt>
                <c:pt idx="211">
                  <c:v>11.679668660430064</c:v>
                </c:pt>
                <c:pt idx="212">
                  <c:v>11.901361716113572</c:v>
                </c:pt>
                <c:pt idx="213">
                  <c:v>11.898490046309941</c:v>
                </c:pt>
                <c:pt idx="214">
                  <c:v>10.797462796136006</c:v>
                </c:pt>
                <c:pt idx="215">
                  <c:v>7.274194270754947</c:v>
                </c:pt>
                <c:pt idx="216">
                  <c:v>7.8592027046841872</c:v>
                </c:pt>
                <c:pt idx="217">
                  <c:v>11.970596448508172</c:v>
                </c:pt>
                <c:pt idx="218">
                  <c:v>11.580836923239076</c:v>
                </c:pt>
                <c:pt idx="219">
                  <c:v>12.152957135074498</c:v>
                </c:pt>
                <c:pt idx="220">
                  <c:v>11.029632417339721</c:v>
                </c:pt>
                <c:pt idx="221">
                  <c:v>11.390304816360828</c:v>
                </c:pt>
                <c:pt idx="222">
                  <c:v>8.7093353428852698</c:v>
                </c:pt>
                <c:pt idx="223">
                  <c:v>8.2487021339303492</c:v>
                </c:pt>
                <c:pt idx="224">
                  <c:v>11.761655438417085</c:v>
                </c:pt>
                <c:pt idx="225">
                  <c:v>11.911268044317099</c:v>
                </c:pt>
                <c:pt idx="226">
                  <c:v>11.956687635818573</c:v>
                </c:pt>
                <c:pt idx="227">
                  <c:v>12.19765096712452</c:v>
                </c:pt>
                <c:pt idx="228">
                  <c:v>11.577494090692587</c:v>
                </c:pt>
                <c:pt idx="229">
                  <c:v>7.9390115318219294</c:v>
                </c:pt>
                <c:pt idx="230">
                  <c:v>8.4863868535807345</c:v>
                </c:pt>
                <c:pt idx="231">
                  <c:v>12.763266637914921</c:v>
                </c:pt>
                <c:pt idx="232">
                  <c:v>13.104197670178001</c:v>
                </c:pt>
                <c:pt idx="233">
                  <c:v>12.80271349974838</c:v>
                </c:pt>
                <c:pt idx="234">
                  <c:v>12.571072800334692</c:v>
                </c:pt>
                <c:pt idx="235">
                  <c:v>11.602359968313387</c:v>
                </c:pt>
                <c:pt idx="236">
                  <c:v>8.1541117261059686</c:v>
                </c:pt>
                <c:pt idx="237">
                  <c:v>8.9063808728103258</c:v>
                </c:pt>
                <c:pt idx="238">
                  <c:v>12.848814233730646</c:v>
                </c:pt>
                <c:pt idx="239">
                  <c:v>14.051005235918359</c:v>
                </c:pt>
                <c:pt idx="240">
                  <c:v>12.623961458003881</c:v>
                </c:pt>
                <c:pt idx="241">
                  <c:v>10.755300856704448</c:v>
                </c:pt>
                <c:pt idx="242">
                  <c:v>12.289919228678549</c:v>
                </c:pt>
                <c:pt idx="243">
                  <c:v>8.5643801209620065</c:v>
                </c:pt>
                <c:pt idx="244">
                  <c:v>9.138938286305283</c:v>
                </c:pt>
                <c:pt idx="245">
                  <c:v>12.999160485433585</c:v>
                </c:pt>
                <c:pt idx="246">
                  <c:v>14.210971291277376</c:v>
                </c:pt>
                <c:pt idx="247">
                  <c:v>13.122051379996105</c:v>
                </c:pt>
                <c:pt idx="248">
                  <c:v>12.896124773768003</c:v>
                </c:pt>
                <c:pt idx="249">
                  <c:v>12.400801805908188</c:v>
                </c:pt>
                <c:pt idx="250">
                  <c:v>8.734030628839184</c:v>
                </c:pt>
                <c:pt idx="251">
                  <c:v>8.9525666110298907</c:v>
                </c:pt>
                <c:pt idx="252">
                  <c:v>12.555941468165219</c:v>
                </c:pt>
                <c:pt idx="253">
                  <c:v>10.605246508118249</c:v>
                </c:pt>
                <c:pt idx="254">
                  <c:v>13.580810705561898</c:v>
                </c:pt>
                <c:pt idx="255">
                  <c:v>13.613452403969632</c:v>
                </c:pt>
                <c:pt idx="256">
                  <c:v>12.596536588660642</c:v>
                </c:pt>
                <c:pt idx="257">
                  <c:v>9.1277709903603768</c:v>
                </c:pt>
                <c:pt idx="258">
                  <c:v>9.2592178152708193</c:v>
                </c:pt>
                <c:pt idx="259">
                  <c:v>13.062595480776082</c:v>
                </c:pt>
                <c:pt idx="260">
                  <c:v>11.900631757210352</c:v>
                </c:pt>
                <c:pt idx="261">
                  <c:v>13.201802308982169</c:v>
                </c:pt>
                <c:pt idx="262">
                  <c:v>13.304551374436382</c:v>
                </c:pt>
                <c:pt idx="263">
                  <c:v>12.061544084152214</c:v>
                </c:pt>
                <c:pt idx="264">
                  <c:v>9.4683747947185655</c:v>
                </c:pt>
                <c:pt idx="265">
                  <c:v>10.110937829290142</c:v>
                </c:pt>
                <c:pt idx="266">
                  <c:v>14.666382362975895</c:v>
                </c:pt>
                <c:pt idx="267">
                  <c:v>18.629173744647137</c:v>
                </c:pt>
                <c:pt idx="268">
                  <c:v>18.001222471523793</c:v>
                </c:pt>
                <c:pt idx="269">
                  <c:v>16.208178860237417</c:v>
                </c:pt>
                <c:pt idx="270">
                  <c:v>14.086650439028556</c:v>
                </c:pt>
                <c:pt idx="271">
                  <c:v>15.07109230594787</c:v>
                </c:pt>
                <c:pt idx="272">
                  <c:v>16.568567069673897</c:v>
                </c:pt>
                <c:pt idx="273">
                  <c:v>21.520986189567171</c:v>
                </c:pt>
                <c:pt idx="274">
                  <c:v>23.307534618646578</c:v>
                </c:pt>
                <c:pt idx="275">
                  <c:v>23.544889454947622</c:v>
                </c:pt>
                <c:pt idx="276">
                  <c:v>23.560312972205967</c:v>
                </c:pt>
                <c:pt idx="277">
                  <c:v>21.506484208233079</c:v>
                </c:pt>
                <c:pt idx="278">
                  <c:v>15.287753853721949</c:v>
                </c:pt>
                <c:pt idx="279">
                  <c:v>15.333404730133996</c:v>
                </c:pt>
                <c:pt idx="280">
                  <c:v>21.208126159264619</c:v>
                </c:pt>
                <c:pt idx="281">
                  <c:v>20.678468378661382</c:v>
                </c:pt>
                <c:pt idx="282">
                  <c:v>18.49786469869645</c:v>
                </c:pt>
                <c:pt idx="283">
                  <c:v>18.201287359065148</c:v>
                </c:pt>
                <c:pt idx="284">
                  <c:v>17.111512832885236</c:v>
                </c:pt>
                <c:pt idx="285">
                  <c:v>12.931801117771561</c:v>
                </c:pt>
                <c:pt idx="286">
                  <c:v>13.080474716503648</c:v>
                </c:pt>
                <c:pt idx="287">
                  <c:v>18.197463256521555</c:v>
                </c:pt>
                <c:pt idx="288">
                  <c:v>18.907658392786793</c:v>
                </c:pt>
                <c:pt idx="289">
                  <c:v>19.587798455874836</c:v>
                </c:pt>
                <c:pt idx="290">
                  <c:v>20.188175852071332</c:v>
                </c:pt>
                <c:pt idx="291">
                  <c:v>20.435386686232409</c:v>
                </c:pt>
                <c:pt idx="292">
                  <c:v>18.896464093476261</c:v>
                </c:pt>
                <c:pt idx="293">
                  <c:v>19.990205508905095</c:v>
                </c:pt>
                <c:pt idx="294">
                  <c:v>25.450444040696148</c:v>
                </c:pt>
                <c:pt idx="295">
                  <c:v>24.304806985494345</c:v>
                </c:pt>
                <c:pt idx="296">
                  <c:v>26.143293081621714</c:v>
                </c:pt>
                <c:pt idx="297">
                  <c:v>25.857670041736075</c:v>
                </c:pt>
                <c:pt idx="298">
                  <c:v>24.374665619308992</c:v>
                </c:pt>
                <c:pt idx="299">
                  <c:v>22.246137183194012</c:v>
                </c:pt>
                <c:pt idx="300">
                  <c:v>24.842022933632947</c:v>
                </c:pt>
                <c:pt idx="301">
                  <c:v>26.382438431061992</c:v>
                </c:pt>
                <c:pt idx="302">
                  <c:v>20.505068574291286</c:v>
                </c:pt>
                <c:pt idx="303">
                  <c:v>22.534198943987271</c:v>
                </c:pt>
                <c:pt idx="304">
                  <c:v>22.337210213195526</c:v>
                </c:pt>
                <c:pt idx="305">
                  <c:v>23.150704414677591</c:v>
                </c:pt>
                <c:pt idx="306">
                  <c:v>21.303786705285933</c:v>
                </c:pt>
                <c:pt idx="307">
                  <c:v>19.541909255978283</c:v>
                </c:pt>
                <c:pt idx="308">
                  <c:v>23.96995445428875</c:v>
                </c:pt>
                <c:pt idx="309">
                  <c:v>23.545213258161262</c:v>
                </c:pt>
                <c:pt idx="310">
                  <c:v>24.095257464924419</c:v>
                </c:pt>
                <c:pt idx="311">
                  <c:v>25.20076980834223</c:v>
                </c:pt>
                <c:pt idx="312">
                  <c:v>24.969104550917475</c:v>
                </c:pt>
                <c:pt idx="313">
                  <c:v>20.869584077670879</c:v>
                </c:pt>
                <c:pt idx="314">
                  <c:v>22.642928589551737</c:v>
                </c:pt>
                <c:pt idx="315">
                  <c:v>27.119130464016077</c:v>
                </c:pt>
                <c:pt idx="316">
                  <c:v>25.616553432422041</c:v>
                </c:pt>
                <c:pt idx="317">
                  <c:v>29.02225599497886</c:v>
                </c:pt>
                <c:pt idx="318">
                  <c:v>30.912610923436581</c:v>
                </c:pt>
                <c:pt idx="319">
                  <c:v>32.336834454926695</c:v>
                </c:pt>
                <c:pt idx="320">
                  <c:v>29.089350637271743</c:v>
                </c:pt>
                <c:pt idx="321">
                  <c:v>31.661108526029086</c:v>
                </c:pt>
                <c:pt idx="322">
                  <c:v>35.907625059266174</c:v>
                </c:pt>
                <c:pt idx="323">
                  <c:v>38.364364482768615</c:v>
                </c:pt>
                <c:pt idx="324">
                  <c:v>38.856081502905532</c:v>
                </c:pt>
                <c:pt idx="325">
                  <c:v>38.626575085024179</c:v>
                </c:pt>
                <c:pt idx="326">
                  <c:v>36.200051937782419</c:v>
                </c:pt>
                <c:pt idx="327">
                  <c:v>30.962827384515982</c:v>
                </c:pt>
                <c:pt idx="328">
                  <c:v>29.478174801637795</c:v>
                </c:pt>
                <c:pt idx="329">
                  <c:v>37.362228590906767</c:v>
                </c:pt>
                <c:pt idx="330">
                  <c:v>40.660015269502146</c:v>
                </c:pt>
                <c:pt idx="331">
                  <c:v>42.613525113595408</c:v>
                </c:pt>
                <c:pt idx="332">
                  <c:v>44.151175713907705</c:v>
                </c:pt>
                <c:pt idx="333">
                  <c:v>43.564675943222817</c:v>
                </c:pt>
                <c:pt idx="334">
                  <c:v>38.80700217044118</c:v>
                </c:pt>
                <c:pt idx="335">
                  <c:v>36.25561045018285</c:v>
                </c:pt>
                <c:pt idx="336">
                  <c:v>36.828498784391705</c:v>
                </c:pt>
                <c:pt idx="337">
                  <c:v>37.028462664331904</c:v>
                </c:pt>
                <c:pt idx="338">
                  <c:v>39.334616014634491</c:v>
                </c:pt>
                <c:pt idx="339">
                  <c:v>39.469209949211148</c:v>
                </c:pt>
                <c:pt idx="340">
                  <c:v>34.518752159124894</c:v>
                </c:pt>
                <c:pt idx="341">
                  <c:v>29.346591365302594</c:v>
                </c:pt>
                <c:pt idx="342">
                  <c:v>29.678531616811249</c:v>
                </c:pt>
                <c:pt idx="343">
                  <c:v>37.136842898253164</c:v>
                </c:pt>
                <c:pt idx="344">
                  <c:v>39.990520948119389</c:v>
                </c:pt>
                <c:pt idx="345">
                  <c:v>40.342375259298947</c:v>
                </c:pt>
                <c:pt idx="346">
                  <c:v>43.020463271072089</c:v>
                </c:pt>
                <c:pt idx="347">
                  <c:v>43.077006635153325</c:v>
                </c:pt>
                <c:pt idx="348">
                  <c:v>38.980277284719577</c:v>
                </c:pt>
                <c:pt idx="349">
                  <c:v>38.516121771832168</c:v>
                </c:pt>
                <c:pt idx="350">
                  <c:v>42.709202739735353</c:v>
                </c:pt>
                <c:pt idx="351">
                  <c:v>40.312641630704114</c:v>
                </c:pt>
                <c:pt idx="352">
                  <c:v>40.665182505363994</c:v>
                </c:pt>
                <c:pt idx="353">
                  <c:v>40.277898316007764</c:v>
                </c:pt>
                <c:pt idx="354">
                  <c:v>35.254524984374939</c:v>
                </c:pt>
                <c:pt idx="355">
                  <c:v>27.898633452944868</c:v>
                </c:pt>
                <c:pt idx="356">
                  <c:v>27.10268604823035</c:v>
                </c:pt>
                <c:pt idx="357">
                  <c:v>29.706119250739672</c:v>
                </c:pt>
                <c:pt idx="358">
                  <c:v>30.080319795174972</c:v>
                </c:pt>
                <c:pt idx="359">
                  <c:v>30.385403361181773</c:v>
                </c:pt>
                <c:pt idx="360">
                  <c:v>31.3826276869321</c:v>
                </c:pt>
                <c:pt idx="361">
                  <c:v>29.107795299607069</c:v>
                </c:pt>
                <c:pt idx="362">
                  <c:v>28.934787996310504</c:v>
                </c:pt>
                <c:pt idx="363">
                  <c:v>29.389954673774316</c:v>
                </c:pt>
                <c:pt idx="364">
                  <c:v>29.345049577949776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41920"/>
        <c:axId val="151043456"/>
      </c:lineChart>
      <c:lineChart>
        <c:grouping val="standard"/>
        <c:varyColors val="0"/>
        <c:ser>
          <c:idx val="1"/>
          <c:order val="1"/>
          <c:tx>
            <c:strRef>
              <c:f>' 19'!$Q$5</c:f>
              <c:strCache>
                <c:ptCount val="1"/>
                <c:pt idx="0">
                  <c:v>teplota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19'!$O$6:$O$370</c:f>
              <c:numCache>
                <c:formatCode>d/m;@</c:formatCode>
                <c:ptCount val="365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</c:numCache>
            </c:numRef>
          </c:cat>
          <c:val>
            <c:numRef>
              <c:f>' 19'!$Q$6:$Q$370</c:f>
              <c:numCache>
                <c:formatCode>0.0</c:formatCode>
                <c:ptCount val="365"/>
                <c:pt idx="0">
                  <c:v>3.1</c:v>
                </c:pt>
                <c:pt idx="1">
                  <c:v>2.7</c:v>
                </c:pt>
                <c:pt idx="2">
                  <c:v>3</c:v>
                </c:pt>
                <c:pt idx="3">
                  <c:v>4.3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2.4</c:v>
                </c:pt>
                <c:pt idx="8">
                  <c:v>5.7</c:v>
                </c:pt>
                <c:pt idx="9">
                  <c:v>3.4</c:v>
                </c:pt>
                <c:pt idx="10">
                  <c:v>2.2000000000000002</c:v>
                </c:pt>
                <c:pt idx="11">
                  <c:v>2</c:v>
                </c:pt>
                <c:pt idx="12">
                  <c:v>-1</c:v>
                </c:pt>
                <c:pt idx="13">
                  <c:v>-1.7</c:v>
                </c:pt>
                <c:pt idx="14">
                  <c:v>-2.5</c:v>
                </c:pt>
                <c:pt idx="15">
                  <c:v>-0.1</c:v>
                </c:pt>
                <c:pt idx="16">
                  <c:v>-0.1</c:v>
                </c:pt>
                <c:pt idx="17">
                  <c:v>2.2000000000000002</c:v>
                </c:pt>
                <c:pt idx="18">
                  <c:v>0.4</c:v>
                </c:pt>
                <c:pt idx="19">
                  <c:v>-0.7</c:v>
                </c:pt>
                <c:pt idx="20">
                  <c:v>-1.7</c:v>
                </c:pt>
                <c:pt idx="21">
                  <c:v>-2.7</c:v>
                </c:pt>
                <c:pt idx="22">
                  <c:v>1</c:v>
                </c:pt>
                <c:pt idx="23">
                  <c:v>3.2</c:v>
                </c:pt>
                <c:pt idx="24">
                  <c:v>2.2000000000000002</c:v>
                </c:pt>
                <c:pt idx="25">
                  <c:v>0.8</c:v>
                </c:pt>
                <c:pt idx="26">
                  <c:v>1.5</c:v>
                </c:pt>
                <c:pt idx="27">
                  <c:v>4.8</c:v>
                </c:pt>
                <c:pt idx="28">
                  <c:v>6.9</c:v>
                </c:pt>
                <c:pt idx="29">
                  <c:v>1.8</c:v>
                </c:pt>
                <c:pt idx="30">
                  <c:v>3.2</c:v>
                </c:pt>
                <c:pt idx="31">
                  <c:v>2.4</c:v>
                </c:pt>
                <c:pt idx="32">
                  <c:v>0.8</c:v>
                </c:pt>
                <c:pt idx="33">
                  <c:v>0.4</c:v>
                </c:pt>
                <c:pt idx="34">
                  <c:v>-1</c:v>
                </c:pt>
                <c:pt idx="35">
                  <c:v>-2.9</c:v>
                </c:pt>
                <c:pt idx="36">
                  <c:v>-3.7</c:v>
                </c:pt>
                <c:pt idx="37">
                  <c:v>-1.3</c:v>
                </c:pt>
                <c:pt idx="38">
                  <c:v>-2</c:v>
                </c:pt>
                <c:pt idx="39">
                  <c:v>-2.4</c:v>
                </c:pt>
                <c:pt idx="40">
                  <c:v>-1.8</c:v>
                </c:pt>
                <c:pt idx="41">
                  <c:v>0.2</c:v>
                </c:pt>
                <c:pt idx="42">
                  <c:v>-0.1</c:v>
                </c:pt>
                <c:pt idx="43">
                  <c:v>-2.1</c:v>
                </c:pt>
                <c:pt idx="44">
                  <c:v>-2.6</c:v>
                </c:pt>
                <c:pt idx="45">
                  <c:v>-2</c:v>
                </c:pt>
                <c:pt idx="46">
                  <c:v>-0.5</c:v>
                </c:pt>
                <c:pt idx="47">
                  <c:v>-1.4</c:v>
                </c:pt>
                <c:pt idx="48">
                  <c:v>-1.6</c:v>
                </c:pt>
                <c:pt idx="49">
                  <c:v>-3.6</c:v>
                </c:pt>
                <c:pt idx="50">
                  <c:v>-2.2999999999999998</c:v>
                </c:pt>
                <c:pt idx="51">
                  <c:v>-2.9</c:v>
                </c:pt>
                <c:pt idx="52">
                  <c:v>-3.5</c:v>
                </c:pt>
                <c:pt idx="53">
                  <c:v>-4.9000000000000004</c:v>
                </c:pt>
                <c:pt idx="54">
                  <c:v>-7.5</c:v>
                </c:pt>
                <c:pt idx="55">
                  <c:v>-10.7</c:v>
                </c:pt>
                <c:pt idx="56">
                  <c:v>-11.2</c:v>
                </c:pt>
                <c:pt idx="57">
                  <c:v>-11.8</c:v>
                </c:pt>
                <c:pt idx="58">
                  <c:v>-11.8</c:v>
                </c:pt>
                <c:pt idx="59">
                  <c:v>-9.6999999999999993</c:v>
                </c:pt>
                <c:pt idx="60">
                  <c:v>-7.1</c:v>
                </c:pt>
                <c:pt idx="61">
                  <c:v>-6.6</c:v>
                </c:pt>
                <c:pt idx="62">
                  <c:v>-4.4000000000000004</c:v>
                </c:pt>
                <c:pt idx="63">
                  <c:v>-1.6</c:v>
                </c:pt>
                <c:pt idx="64">
                  <c:v>0</c:v>
                </c:pt>
                <c:pt idx="65">
                  <c:v>2.6</c:v>
                </c:pt>
                <c:pt idx="66">
                  <c:v>2.8</c:v>
                </c:pt>
                <c:pt idx="67">
                  <c:v>3.6</c:v>
                </c:pt>
                <c:pt idx="68">
                  <c:v>6.8</c:v>
                </c:pt>
                <c:pt idx="69">
                  <c:v>8.5</c:v>
                </c:pt>
                <c:pt idx="70">
                  <c:v>7.8</c:v>
                </c:pt>
                <c:pt idx="71">
                  <c:v>7</c:v>
                </c:pt>
                <c:pt idx="72">
                  <c:v>3.1</c:v>
                </c:pt>
                <c:pt idx="73">
                  <c:v>4.3</c:v>
                </c:pt>
                <c:pt idx="74">
                  <c:v>2.6</c:v>
                </c:pt>
                <c:pt idx="75">
                  <c:v>-4.5999999999999996</c:v>
                </c:pt>
                <c:pt idx="76">
                  <c:v>-6</c:v>
                </c:pt>
                <c:pt idx="77">
                  <c:v>-5.7</c:v>
                </c:pt>
                <c:pt idx="78">
                  <c:v>-2.7</c:v>
                </c:pt>
                <c:pt idx="79">
                  <c:v>-2.1</c:v>
                </c:pt>
                <c:pt idx="80">
                  <c:v>-0.3</c:v>
                </c:pt>
                <c:pt idx="81">
                  <c:v>1.6</c:v>
                </c:pt>
                <c:pt idx="82">
                  <c:v>1.6</c:v>
                </c:pt>
                <c:pt idx="83">
                  <c:v>1.5</c:v>
                </c:pt>
                <c:pt idx="84">
                  <c:v>2.7</c:v>
                </c:pt>
                <c:pt idx="85">
                  <c:v>2</c:v>
                </c:pt>
                <c:pt idx="86">
                  <c:v>4.9000000000000004</c:v>
                </c:pt>
                <c:pt idx="87">
                  <c:v>4.8</c:v>
                </c:pt>
                <c:pt idx="88">
                  <c:v>6.2</c:v>
                </c:pt>
                <c:pt idx="89">
                  <c:v>7.4</c:v>
                </c:pt>
                <c:pt idx="90">
                  <c:v>4.0999999999999996</c:v>
                </c:pt>
                <c:pt idx="91">
                  <c:v>5</c:v>
                </c:pt>
                <c:pt idx="92">
                  <c:v>11.6</c:v>
                </c:pt>
                <c:pt idx="93">
                  <c:v>12.2</c:v>
                </c:pt>
                <c:pt idx="94">
                  <c:v>9.4</c:v>
                </c:pt>
                <c:pt idx="95">
                  <c:v>5.4</c:v>
                </c:pt>
                <c:pt idx="96">
                  <c:v>10</c:v>
                </c:pt>
                <c:pt idx="97">
                  <c:v>10.4</c:v>
                </c:pt>
                <c:pt idx="98">
                  <c:v>14.1</c:v>
                </c:pt>
                <c:pt idx="99">
                  <c:v>13.4</c:v>
                </c:pt>
                <c:pt idx="100">
                  <c:v>13.2</c:v>
                </c:pt>
                <c:pt idx="101">
                  <c:v>17.100000000000001</c:v>
                </c:pt>
                <c:pt idx="102">
                  <c:v>12.7</c:v>
                </c:pt>
                <c:pt idx="103">
                  <c:v>12.4</c:v>
                </c:pt>
                <c:pt idx="104">
                  <c:v>15.5</c:v>
                </c:pt>
                <c:pt idx="105">
                  <c:v>13.1</c:v>
                </c:pt>
                <c:pt idx="106">
                  <c:v>12.2</c:v>
                </c:pt>
                <c:pt idx="107">
                  <c:v>12.8</c:v>
                </c:pt>
                <c:pt idx="108">
                  <c:v>15.3</c:v>
                </c:pt>
                <c:pt idx="109">
                  <c:v>16.399999999999999</c:v>
                </c:pt>
                <c:pt idx="110">
                  <c:v>17.899999999999999</c:v>
                </c:pt>
                <c:pt idx="111">
                  <c:v>16.399999999999999</c:v>
                </c:pt>
                <c:pt idx="112">
                  <c:v>15.7</c:v>
                </c:pt>
                <c:pt idx="113">
                  <c:v>14.7</c:v>
                </c:pt>
                <c:pt idx="114">
                  <c:v>15.6</c:v>
                </c:pt>
                <c:pt idx="115">
                  <c:v>10</c:v>
                </c:pt>
                <c:pt idx="116">
                  <c:v>11.3</c:v>
                </c:pt>
                <c:pt idx="117">
                  <c:v>16.2</c:v>
                </c:pt>
                <c:pt idx="118">
                  <c:v>19.100000000000001</c:v>
                </c:pt>
                <c:pt idx="119">
                  <c:v>16.2</c:v>
                </c:pt>
                <c:pt idx="120">
                  <c:v>13.4</c:v>
                </c:pt>
                <c:pt idx="121">
                  <c:v>16.7</c:v>
                </c:pt>
                <c:pt idx="122">
                  <c:v>16.3</c:v>
                </c:pt>
                <c:pt idx="123">
                  <c:v>14.6</c:v>
                </c:pt>
                <c:pt idx="124">
                  <c:v>14.1</c:v>
                </c:pt>
                <c:pt idx="125">
                  <c:v>14</c:v>
                </c:pt>
                <c:pt idx="126">
                  <c:v>15.9</c:v>
                </c:pt>
                <c:pt idx="127">
                  <c:v>16.2</c:v>
                </c:pt>
                <c:pt idx="128">
                  <c:v>16.100000000000001</c:v>
                </c:pt>
                <c:pt idx="129">
                  <c:v>16.899999999999999</c:v>
                </c:pt>
                <c:pt idx="130">
                  <c:v>15.8</c:v>
                </c:pt>
                <c:pt idx="131">
                  <c:v>17</c:v>
                </c:pt>
                <c:pt idx="132">
                  <c:v>18.2</c:v>
                </c:pt>
                <c:pt idx="133">
                  <c:v>16.2</c:v>
                </c:pt>
                <c:pt idx="134">
                  <c:v>12.3</c:v>
                </c:pt>
                <c:pt idx="135">
                  <c:v>12</c:v>
                </c:pt>
                <c:pt idx="136">
                  <c:v>12.5</c:v>
                </c:pt>
                <c:pt idx="137">
                  <c:v>13.8</c:v>
                </c:pt>
                <c:pt idx="138">
                  <c:v>13.3</c:v>
                </c:pt>
                <c:pt idx="139">
                  <c:v>14.9</c:v>
                </c:pt>
                <c:pt idx="140">
                  <c:v>15.7</c:v>
                </c:pt>
                <c:pt idx="141">
                  <c:v>17.399999999999999</c:v>
                </c:pt>
                <c:pt idx="142">
                  <c:v>18.600000000000001</c:v>
                </c:pt>
                <c:pt idx="143">
                  <c:v>17.899999999999999</c:v>
                </c:pt>
                <c:pt idx="144">
                  <c:v>17</c:v>
                </c:pt>
                <c:pt idx="145">
                  <c:v>18.600000000000001</c:v>
                </c:pt>
                <c:pt idx="146">
                  <c:v>20.399999999999999</c:v>
                </c:pt>
                <c:pt idx="147">
                  <c:v>21.4</c:v>
                </c:pt>
                <c:pt idx="148">
                  <c:v>21.3</c:v>
                </c:pt>
                <c:pt idx="149">
                  <c:v>20</c:v>
                </c:pt>
                <c:pt idx="150">
                  <c:v>21.8</c:v>
                </c:pt>
                <c:pt idx="151">
                  <c:v>19.5</c:v>
                </c:pt>
                <c:pt idx="152">
                  <c:v>19.600000000000001</c:v>
                </c:pt>
                <c:pt idx="153">
                  <c:v>18.7</c:v>
                </c:pt>
                <c:pt idx="154">
                  <c:v>20</c:v>
                </c:pt>
                <c:pt idx="155">
                  <c:v>19.7</c:v>
                </c:pt>
                <c:pt idx="156">
                  <c:v>19.100000000000001</c:v>
                </c:pt>
                <c:pt idx="157">
                  <c:v>19.7</c:v>
                </c:pt>
                <c:pt idx="158">
                  <c:v>21.1</c:v>
                </c:pt>
                <c:pt idx="159">
                  <c:v>20.399999999999999</c:v>
                </c:pt>
                <c:pt idx="160">
                  <c:v>20.2</c:v>
                </c:pt>
                <c:pt idx="161">
                  <c:v>20.9</c:v>
                </c:pt>
                <c:pt idx="162">
                  <c:v>18</c:v>
                </c:pt>
                <c:pt idx="163">
                  <c:v>14.3</c:v>
                </c:pt>
                <c:pt idx="164">
                  <c:v>14</c:v>
                </c:pt>
                <c:pt idx="165">
                  <c:v>16.899999999999999</c:v>
                </c:pt>
                <c:pt idx="166">
                  <c:v>18.600000000000001</c:v>
                </c:pt>
                <c:pt idx="167">
                  <c:v>20</c:v>
                </c:pt>
                <c:pt idx="168">
                  <c:v>18.600000000000001</c:v>
                </c:pt>
                <c:pt idx="169">
                  <c:v>19.7</c:v>
                </c:pt>
                <c:pt idx="170">
                  <c:v>21</c:v>
                </c:pt>
                <c:pt idx="171">
                  <c:v>20.2</c:v>
                </c:pt>
                <c:pt idx="172">
                  <c:v>10.9</c:v>
                </c:pt>
                <c:pt idx="173">
                  <c:v>11.9</c:v>
                </c:pt>
                <c:pt idx="174">
                  <c:v>12.6</c:v>
                </c:pt>
                <c:pt idx="175">
                  <c:v>14.4</c:v>
                </c:pt>
                <c:pt idx="176">
                  <c:v>15.1</c:v>
                </c:pt>
                <c:pt idx="177">
                  <c:v>15.8</c:v>
                </c:pt>
                <c:pt idx="178">
                  <c:v>16.399999999999999</c:v>
                </c:pt>
                <c:pt idx="179">
                  <c:v>20.6</c:v>
                </c:pt>
                <c:pt idx="180">
                  <c:v>14.5</c:v>
                </c:pt>
                <c:pt idx="181">
                  <c:v>13.2</c:v>
                </c:pt>
                <c:pt idx="182">
                  <c:v>15.2</c:v>
                </c:pt>
                <c:pt idx="183">
                  <c:v>17.8</c:v>
                </c:pt>
                <c:pt idx="184">
                  <c:v>20.8</c:v>
                </c:pt>
                <c:pt idx="185">
                  <c:v>22.3</c:v>
                </c:pt>
                <c:pt idx="186">
                  <c:v>19.100000000000001</c:v>
                </c:pt>
                <c:pt idx="187">
                  <c:v>18.600000000000001</c:v>
                </c:pt>
                <c:pt idx="188">
                  <c:v>18.7</c:v>
                </c:pt>
                <c:pt idx="189">
                  <c:v>19.899999999999999</c:v>
                </c:pt>
                <c:pt idx="190">
                  <c:v>16</c:v>
                </c:pt>
                <c:pt idx="191">
                  <c:v>14.6</c:v>
                </c:pt>
                <c:pt idx="192">
                  <c:v>16.100000000000001</c:v>
                </c:pt>
                <c:pt idx="193">
                  <c:v>18.7</c:v>
                </c:pt>
                <c:pt idx="194">
                  <c:v>19.5</c:v>
                </c:pt>
                <c:pt idx="195">
                  <c:v>20.2</c:v>
                </c:pt>
                <c:pt idx="196">
                  <c:v>19.3</c:v>
                </c:pt>
                <c:pt idx="197">
                  <c:v>19.7</c:v>
                </c:pt>
                <c:pt idx="198">
                  <c:v>19.7</c:v>
                </c:pt>
                <c:pt idx="199">
                  <c:v>20</c:v>
                </c:pt>
                <c:pt idx="200">
                  <c:v>20.399999999999999</c:v>
                </c:pt>
                <c:pt idx="201">
                  <c:v>21.7</c:v>
                </c:pt>
                <c:pt idx="202">
                  <c:v>20.100000000000001</c:v>
                </c:pt>
                <c:pt idx="203">
                  <c:v>21.2</c:v>
                </c:pt>
                <c:pt idx="204">
                  <c:v>22.5</c:v>
                </c:pt>
                <c:pt idx="205">
                  <c:v>22.1</c:v>
                </c:pt>
                <c:pt idx="206">
                  <c:v>22.4</c:v>
                </c:pt>
                <c:pt idx="207">
                  <c:v>22.3</c:v>
                </c:pt>
                <c:pt idx="208">
                  <c:v>22.8</c:v>
                </c:pt>
                <c:pt idx="209">
                  <c:v>23.8</c:v>
                </c:pt>
                <c:pt idx="210">
                  <c:v>24.4</c:v>
                </c:pt>
                <c:pt idx="211">
                  <c:v>25.5</c:v>
                </c:pt>
                <c:pt idx="212">
                  <c:v>25.7</c:v>
                </c:pt>
                <c:pt idx="213">
                  <c:v>25.5</c:v>
                </c:pt>
                <c:pt idx="214">
                  <c:v>25</c:v>
                </c:pt>
                <c:pt idx="215">
                  <c:v>24.7</c:v>
                </c:pt>
                <c:pt idx="216">
                  <c:v>22.2</c:v>
                </c:pt>
                <c:pt idx="217">
                  <c:v>21</c:v>
                </c:pt>
                <c:pt idx="218">
                  <c:v>24.5</c:v>
                </c:pt>
                <c:pt idx="219">
                  <c:v>24.4</c:v>
                </c:pt>
                <c:pt idx="220">
                  <c:v>26.6</c:v>
                </c:pt>
                <c:pt idx="221">
                  <c:v>19.100000000000001</c:v>
                </c:pt>
                <c:pt idx="222">
                  <c:v>18.3</c:v>
                </c:pt>
                <c:pt idx="223">
                  <c:v>19.3</c:v>
                </c:pt>
                <c:pt idx="224">
                  <c:v>23.3</c:v>
                </c:pt>
                <c:pt idx="225">
                  <c:v>20.3</c:v>
                </c:pt>
                <c:pt idx="226">
                  <c:v>19</c:v>
                </c:pt>
                <c:pt idx="227">
                  <c:v>19.899999999999999</c:v>
                </c:pt>
                <c:pt idx="228">
                  <c:v>21.6</c:v>
                </c:pt>
                <c:pt idx="229">
                  <c:v>22.2</c:v>
                </c:pt>
                <c:pt idx="230">
                  <c:v>23.2</c:v>
                </c:pt>
                <c:pt idx="231">
                  <c:v>23.6</c:v>
                </c:pt>
                <c:pt idx="232">
                  <c:v>21.1</c:v>
                </c:pt>
                <c:pt idx="233">
                  <c:v>22.2</c:v>
                </c:pt>
                <c:pt idx="234">
                  <c:v>23.6</c:v>
                </c:pt>
                <c:pt idx="235">
                  <c:v>19.2</c:v>
                </c:pt>
                <c:pt idx="236">
                  <c:v>15.2</c:v>
                </c:pt>
                <c:pt idx="237">
                  <c:v>12.4</c:v>
                </c:pt>
                <c:pt idx="238">
                  <c:v>16</c:v>
                </c:pt>
                <c:pt idx="239">
                  <c:v>17.3</c:v>
                </c:pt>
                <c:pt idx="240">
                  <c:v>18.899999999999999</c:v>
                </c:pt>
                <c:pt idx="241">
                  <c:v>17.3</c:v>
                </c:pt>
                <c:pt idx="242">
                  <c:v>15.7</c:v>
                </c:pt>
                <c:pt idx="243">
                  <c:v>14.8</c:v>
                </c:pt>
                <c:pt idx="244">
                  <c:v>17.100000000000001</c:v>
                </c:pt>
                <c:pt idx="245">
                  <c:v>17.8</c:v>
                </c:pt>
                <c:pt idx="246">
                  <c:v>17.899999999999999</c:v>
                </c:pt>
                <c:pt idx="247">
                  <c:v>17.2</c:v>
                </c:pt>
                <c:pt idx="248">
                  <c:v>16.7</c:v>
                </c:pt>
                <c:pt idx="249">
                  <c:v>17.100000000000001</c:v>
                </c:pt>
                <c:pt idx="250">
                  <c:v>15.5</c:v>
                </c:pt>
                <c:pt idx="251">
                  <c:v>15.9</c:v>
                </c:pt>
                <c:pt idx="252">
                  <c:v>17.600000000000001</c:v>
                </c:pt>
                <c:pt idx="253">
                  <c:v>18.5</c:v>
                </c:pt>
                <c:pt idx="254">
                  <c:v>19.5</c:v>
                </c:pt>
                <c:pt idx="255">
                  <c:v>17.8</c:v>
                </c:pt>
                <c:pt idx="256">
                  <c:v>14.8</c:v>
                </c:pt>
                <c:pt idx="257">
                  <c:v>14.3</c:v>
                </c:pt>
                <c:pt idx="258">
                  <c:v>13.8</c:v>
                </c:pt>
                <c:pt idx="259">
                  <c:v>16.2</c:v>
                </c:pt>
                <c:pt idx="260">
                  <c:v>18.8</c:v>
                </c:pt>
                <c:pt idx="261">
                  <c:v>18.100000000000001</c:v>
                </c:pt>
                <c:pt idx="262">
                  <c:v>18.7</c:v>
                </c:pt>
                <c:pt idx="263">
                  <c:v>18.899999999999999</c:v>
                </c:pt>
                <c:pt idx="264">
                  <c:v>12.5</c:v>
                </c:pt>
                <c:pt idx="265">
                  <c:v>13.1</c:v>
                </c:pt>
                <c:pt idx="266">
                  <c:v>7.8</c:v>
                </c:pt>
                <c:pt idx="267">
                  <c:v>5.4</c:v>
                </c:pt>
                <c:pt idx="268">
                  <c:v>7.6</c:v>
                </c:pt>
                <c:pt idx="269">
                  <c:v>12.1</c:v>
                </c:pt>
                <c:pt idx="270">
                  <c:v>12.3</c:v>
                </c:pt>
                <c:pt idx="271">
                  <c:v>6.4</c:v>
                </c:pt>
                <c:pt idx="272">
                  <c:v>7.5</c:v>
                </c:pt>
                <c:pt idx="273">
                  <c:v>7.6</c:v>
                </c:pt>
                <c:pt idx="274">
                  <c:v>7.4</c:v>
                </c:pt>
                <c:pt idx="275">
                  <c:v>9.6999999999999993</c:v>
                </c:pt>
                <c:pt idx="276">
                  <c:v>7.9</c:v>
                </c:pt>
                <c:pt idx="277">
                  <c:v>10.199999999999999</c:v>
                </c:pt>
                <c:pt idx="278">
                  <c:v>12.8</c:v>
                </c:pt>
                <c:pt idx="279">
                  <c:v>13.3</c:v>
                </c:pt>
                <c:pt idx="280">
                  <c:v>9.8000000000000007</c:v>
                </c:pt>
                <c:pt idx="281">
                  <c:v>11.2</c:v>
                </c:pt>
                <c:pt idx="282">
                  <c:v>14.2</c:v>
                </c:pt>
                <c:pt idx="283">
                  <c:v>15</c:v>
                </c:pt>
                <c:pt idx="284">
                  <c:v>13.2</c:v>
                </c:pt>
                <c:pt idx="285">
                  <c:v>13.1</c:v>
                </c:pt>
                <c:pt idx="286">
                  <c:v>14.4</c:v>
                </c:pt>
                <c:pt idx="287">
                  <c:v>13</c:v>
                </c:pt>
                <c:pt idx="288">
                  <c:v>12.2</c:v>
                </c:pt>
                <c:pt idx="289">
                  <c:v>11.3</c:v>
                </c:pt>
                <c:pt idx="290">
                  <c:v>10.9</c:v>
                </c:pt>
                <c:pt idx="291">
                  <c:v>9.8000000000000007</c:v>
                </c:pt>
                <c:pt idx="292">
                  <c:v>8.8000000000000007</c:v>
                </c:pt>
                <c:pt idx="293">
                  <c:v>5.9</c:v>
                </c:pt>
                <c:pt idx="294">
                  <c:v>7.2</c:v>
                </c:pt>
                <c:pt idx="295">
                  <c:v>7.8</c:v>
                </c:pt>
                <c:pt idx="296">
                  <c:v>7.2</c:v>
                </c:pt>
                <c:pt idx="297">
                  <c:v>10.4</c:v>
                </c:pt>
                <c:pt idx="298">
                  <c:v>8.4</c:v>
                </c:pt>
                <c:pt idx="299">
                  <c:v>6.3</c:v>
                </c:pt>
                <c:pt idx="300">
                  <c:v>4</c:v>
                </c:pt>
                <c:pt idx="301">
                  <c:v>10.6</c:v>
                </c:pt>
                <c:pt idx="302">
                  <c:v>12.6</c:v>
                </c:pt>
                <c:pt idx="303">
                  <c:v>8.3000000000000007</c:v>
                </c:pt>
                <c:pt idx="304">
                  <c:v>10.7</c:v>
                </c:pt>
                <c:pt idx="305">
                  <c:v>9.6</c:v>
                </c:pt>
                <c:pt idx="306">
                  <c:v>9.1</c:v>
                </c:pt>
                <c:pt idx="307">
                  <c:v>10.7</c:v>
                </c:pt>
                <c:pt idx="308">
                  <c:v>10.8</c:v>
                </c:pt>
                <c:pt idx="309">
                  <c:v>11.1</c:v>
                </c:pt>
                <c:pt idx="310">
                  <c:v>9.9</c:v>
                </c:pt>
                <c:pt idx="311">
                  <c:v>8.6999999999999993</c:v>
                </c:pt>
                <c:pt idx="312">
                  <c:v>8.8000000000000007</c:v>
                </c:pt>
                <c:pt idx="313">
                  <c:v>8.1999999999999993</c:v>
                </c:pt>
                <c:pt idx="314">
                  <c:v>7.7</c:v>
                </c:pt>
                <c:pt idx="315">
                  <c:v>8</c:v>
                </c:pt>
                <c:pt idx="316">
                  <c:v>8.1999999999999993</c:v>
                </c:pt>
                <c:pt idx="317">
                  <c:v>4.2</c:v>
                </c:pt>
                <c:pt idx="318">
                  <c:v>3.5</c:v>
                </c:pt>
                <c:pt idx="319">
                  <c:v>1.9</c:v>
                </c:pt>
                <c:pt idx="320">
                  <c:v>0.3</c:v>
                </c:pt>
                <c:pt idx="321">
                  <c:v>-0.8</c:v>
                </c:pt>
                <c:pt idx="322">
                  <c:v>-0.5</c:v>
                </c:pt>
                <c:pt idx="323">
                  <c:v>0.2</c:v>
                </c:pt>
                <c:pt idx="324">
                  <c:v>1</c:v>
                </c:pt>
                <c:pt idx="325">
                  <c:v>1.6</c:v>
                </c:pt>
                <c:pt idx="326">
                  <c:v>3.4</c:v>
                </c:pt>
                <c:pt idx="327">
                  <c:v>4.3</c:v>
                </c:pt>
                <c:pt idx="328">
                  <c:v>3.1</c:v>
                </c:pt>
                <c:pt idx="329">
                  <c:v>2.2999999999999998</c:v>
                </c:pt>
                <c:pt idx="330">
                  <c:v>-2.1</c:v>
                </c:pt>
                <c:pt idx="331">
                  <c:v>-3.9</c:v>
                </c:pt>
                <c:pt idx="332">
                  <c:v>-3.9</c:v>
                </c:pt>
                <c:pt idx="333">
                  <c:v>-3.2</c:v>
                </c:pt>
                <c:pt idx="334">
                  <c:v>-1.7</c:v>
                </c:pt>
                <c:pt idx="335">
                  <c:v>0.5</c:v>
                </c:pt>
                <c:pt idx="336">
                  <c:v>4.9000000000000004</c:v>
                </c:pt>
                <c:pt idx="337">
                  <c:v>3.6</c:v>
                </c:pt>
                <c:pt idx="338">
                  <c:v>-1</c:v>
                </c:pt>
                <c:pt idx="339">
                  <c:v>0.6</c:v>
                </c:pt>
                <c:pt idx="340">
                  <c:v>6</c:v>
                </c:pt>
                <c:pt idx="341">
                  <c:v>4.9000000000000004</c:v>
                </c:pt>
                <c:pt idx="342">
                  <c:v>5.4</c:v>
                </c:pt>
                <c:pt idx="343">
                  <c:v>1.7</c:v>
                </c:pt>
                <c:pt idx="344">
                  <c:v>0.8</c:v>
                </c:pt>
                <c:pt idx="345">
                  <c:v>-0.9</c:v>
                </c:pt>
                <c:pt idx="346">
                  <c:v>-3</c:v>
                </c:pt>
                <c:pt idx="347">
                  <c:v>-2.8</c:v>
                </c:pt>
                <c:pt idx="348">
                  <c:v>-2.5</c:v>
                </c:pt>
                <c:pt idx="349">
                  <c:v>-3.3</c:v>
                </c:pt>
                <c:pt idx="350">
                  <c:v>-0.5</c:v>
                </c:pt>
                <c:pt idx="351">
                  <c:v>0.4</c:v>
                </c:pt>
                <c:pt idx="352">
                  <c:v>-0.8</c:v>
                </c:pt>
                <c:pt idx="353">
                  <c:v>-0.8</c:v>
                </c:pt>
                <c:pt idx="354">
                  <c:v>3.1</c:v>
                </c:pt>
                <c:pt idx="355">
                  <c:v>6.1</c:v>
                </c:pt>
                <c:pt idx="356">
                  <c:v>4.8</c:v>
                </c:pt>
                <c:pt idx="357">
                  <c:v>0.4</c:v>
                </c:pt>
                <c:pt idx="358">
                  <c:v>1.4</c:v>
                </c:pt>
                <c:pt idx="359">
                  <c:v>1.9</c:v>
                </c:pt>
                <c:pt idx="360">
                  <c:v>3.9</c:v>
                </c:pt>
                <c:pt idx="361">
                  <c:v>3.3</c:v>
                </c:pt>
                <c:pt idx="362">
                  <c:v>2.2000000000000002</c:v>
                </c:pt>
                <c:pt idx="363" formatCode="General">
                  <c:v>3.1</c:v>
                </c:pt>
                <c:pt idx="364" formatCode="General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55744"/>
        <c:axId val="151053824"/>
      </c:lineChart>
      <c:dateAx>
        <c:axId val="151041920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crossAx val="151043456"/>
        <c:crosses val="autoZero"/>
        <c:auto val="1"/>
        <c:lblOffset val="100"/>
        <c:baseTimeUnit val="days"/>
        <c:majorUnit val="1"/>
        <c:majorTimeUnit val="months"/>
      </c:dateAx>
      <c:valAx>
        <c:axId val="151043456"/>
        <c:scaling>
          <c:orientation val="minMax"/>
          <c:max val="6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spotřeba plynu (mil. m</a:t>
                </a:r>
                <a:r>
                  <a:rPr lang="en-US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7572907553222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151041920"/>
        <c:crosses val="autoZero"/>
        <c:crossBetween val="between"/>
        <c:majorUnit val="5"/>
      </c:valAx>
      <c:valAx>
        <c:axId val="151053824"/>
        <c:scaling>
          <c:orientation val="minMax"/>
          <c:max val="28"/>
          <c:min val="-2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3">
                        <a:lumMod val="50000"/>
                      </a:schemeClr>
                    </a:solidFill>
                  </a:rPr>
                  <a:t>průměrná teplota (°C)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  <c:crossAx val="151055744"/>
        <c:crosses val="max"/>
        <c:crossBetween val="between"/>
        <c:majorUnit val="4"/>
      </c:valAx>
      <c:dateAx>
        <c:axId val="151055744"/>
        <c:scaling>
          <c:orientation val="minMax"/>
        </c:scaling>
        <c:delete val="1"/>
        <c:axPos val="b"/>
        <c:numFmt formatCode="d/m;@" sourceLinked="1"/>
        <c:majorTickMark val="out"/>
        <c:minorTickMark val="none"/>
        <c:tickLblPos val="nextTo"/>
        <c:crossAx val="151053824"/>
        <c:crosses val="autoZero"/>
        <c:auto val="1"/>
        <c:lblOffset val="100"/>
        <c:baseTimeUnit val="days"/>
      </c:dateAx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</c:legendEntry>
      <c:layout>
        <c:manualLayout>
          <c:xMode val="edge"/>
          <c:yMode val="edge"/>
          <c:x val="0.35228481588316318"/>
          <c:y val="0.93526232739128912"/>
          <c:w val="0.29543016033886854"/>
          <c:h val="5.71077285025573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Meziroční porovnání m</a:t>
            </a:r>
            <a:r>
              <a:rPr lang="en-US" sz="1000" b="0"/>
              <a:t>aximální</a:t>
            </a:r>
            <a:r>
              <a:rPr lang="cs-CZ" sz="1000" b="0"/>
              <a:t>ch</a:t>
            </a:r>
            <a:r>
              <a:rPr lang="en-US" sz="1000" b="0"/>
              <a:t> denní</a:t>
            </a:r>
            <a:r>
              <a:rPr lang="cs-CZ" sz="1000" b="0"/>
              <a:t>ch</a:t>
            </a:r>
            <a:r>
              <a:rPr lang="en-US" sz="1000" b="0"/>
              <a:t> spotřeb plynu</a:t>
            </a:r>
          </a:p>
        </c:rich>
      </c:tx>
      <c:layout>
        <c:manualLayout>
          <c:xMode val="edge"/>
          <c:yMode val="edge"/>
          <c:x val="0.21871794871794872"/>
          <c:y val="4.62962962962962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96110101621912"/>
          <c:y val="0.11793999708369787"/>
          <c:w val="0.85408057967113082"/>
          <c:h val="0.693221021790880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19'!$K$24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strRef>
              <c:f>' 19'!$I$25:$I$36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19'!$K$25:$K$36</c:f>
              <c:numCache>
                <c:formatCode>0.000</c:formatCode>
                <c:ptCount val="12"/>
                <c:pt idx="0">
                  <c:v>54.886108595098101</c:v>
                </c:pt>
                <c:pt idx="1">
                  <c:v>46.445680672516012</c:v>
                </c:pt>
                <c:pt idx="2">
                  <c:v>32.408470185623251</c:v>
                </c:pt>
                <c:pt idx="3">
                  <c:v>31.528864331500799</c:v>
                </c:pt>
                <c:pt idx="4">
                  <c:v>22.468749241411775</c:v>
                </c:pt>
                <c:pt idx="5">
                  <c:v>13.754760822558547</c:v>
                </c:pt>
                <c:pt idx="6">
                  <c:v>14.139373374500213</c:v>
                </c:pt>
                <c:pt idx="7">
                  <c:v>13.419884103970487</c:v>
                </c:pt>
                <c:pt idx="8">
                  <c:v>21.829451333880407</c:v>
                </c:pt>
                <c:pt idx="9">
                  <c:v>29.443041226558663</c:v>
                </c:pt>
                <c:pt idx="10">
                  <c:v>38.630258231123364</c:v>
                </c:pt>
                <c:pt idx="11">
                  <c:v>44.007256154655437</c:v>
                </c:pt>
              </c:numCache>
            </c:numRef>
          </c:val>
        </c:ser>
        <c:ser>
          <c:idx val="0"/>
          <c:order val="1"/>
          <c:tx>
            <c:strRef>
              <c:f>' 19'!$J$24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strRef>
              <c:f>' 19'!$I$25:$I$36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19'!$J$25:$J$36</c:f>
              <c:numCache>
                <c:formatCode>0.000</c:formatCode>
                <c:ptCount val="12"/>
                <c:pt idx="0">
                  <c:v>40.825770968963653</c:v>
                </c:pt>
                <c:pt idx="1">
                  <c:v>55.898593761343584</c:v>
                </c:pt>
                <c:pt idx="2">
                  <c:v>51.84457057350069</c:v>
                </c:pt>
                <c:pt idx="3">
                  <c:v>24.998062537000482</c:v>
                </c:pt>
                <c:pt idx="4">
                  <c:v>13.221132511927131</c:v>
                </c:pt>
                <c:pt idx="5">
                  <c:v>14.001566013114459</c:v>
                </c:pt>
                <c:pt idx="6">
                  <c:v>12.979243431908991</c:v>
                </c:pt>
                <c:pt idx="7">
                  <c:v>14.051008734036316</c:v>
                </c:pt>
                <c:pt idx="8">
                  <c:v>18.629186799752926</c:v>
                </c:pt>
                <c:pt idx="9">
                  <c:v>26.382438431061992</c:v>
                </c:pt>
                <c:pt idx="10">
                  <c:v>44.151175713907705</c:v>
                </c:pt>
                <c:pt idx="11">
                  <c:v>43.077006635153325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955136"/>
        <c:axId val="150956672"/>
      </c:barChart>
      <c:catAx>
        <c:axId val="15095513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50956672"/>
        <c:crosses val="autoZero"/>
        <c:auto val="1"/>
        <c:lblAlgn val="ctr"/>
        <c:lblOffset val="100"/>
        <c:noMultiLvlLbl val="0"/>
      </c:catAx>
      <c:valAx>
        <c:axId val="150956672"/>
        <c:scaling>
          <c:orientation val="minMax"/>
          <c:max val="58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1">
                        <a:lumMod val="75000"/>
                      </a:schemeClr>
                    </a:solidFill>
                  </a:rPr>
                  <a:t>spotřeba</a:t>
                </a:r>
                <a:r>
                  <a:rPr lang="cs-CZ" b="0" baseline="0">
                    <a:solidFill>
                      <a:schemeClr val="accent1">
                        <a:lumMod val="75000"/>
                      </a:schemeClr>
                    </a:solidFill>
                  </a:rPr>
                  <a:t> plynu (mil. m</a:t>
                </a:r>
                <a:r>
                  <a:rPr lang="cs-CZ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r>
                  <a:rPr lang="cs-CZ" b="0" baseline="0">
                    <a:solidFill>
                      <a:schemeClr val="accent1">
                        <a:lumMod val="75000"/>
                      </a:schemeClr>
                    </a:solidFill>
                  </a:rPr>
                  <a:t>)</a:t>
                </a:r>
                <a:endParaRPr lang="cs-CZ" b="0">
                  <a:solidFill>
                    <a:schemeClr val="accent1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5.185185185185185E-3"/>
              <c:y val="0.2957308982210556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15095513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0.36803418803418803"/>
          <c:y val="0.93035127876457302"/>
          <c:w val="0.15558292392938061"/>
          <c:h val="5.8020814258682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9843361825761"/>
          <c:y val="5.5175464178088843E-2"/>
          <c:w val="0.80458714051117941"/>
          <c:h val="0.69518421308447553"/>
        </c:manualLayout>
      </c:layout>
      <c:lineChart>
        <c:grouping val="standard"/>
        <c:varyColors val="0"/>
        <c:ser>
          <c:idx val="0"/>
          <c:order val="0"/>
          <c:tx>
            <c:strRef>
              <c:f>' 20'!$H$50</c:f>
              <c:strCache>
                <c:ptCount val="1"/>
                <c:pt idx="0">
                  <c:v>±1,0°C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20'!$G$51:$G$60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20'!$H$51:$H$60</c:f>
              <c:numCache>
                <c:formatCode>0.000</c:formatCode>
                <c:ptCount val="10"/>
                <c:pt idx="0">
                  <c:v>1.5880000000000001</c:v>
                </c:pt>
                <c:pt idx="1">
                  <c:v>1.5153297047843373</c:v>
                </c:pt>
                <c:pt idx="2">
                  <c:v>1.5228429462678068</c:v>
                </c:pt>
                <c:pt idx="3">
                  <c:v>1.4360397751045459</c:v>
                </c:pt>
                <c:pt idx="4">
                  <c:v>1.5188402486761607</c:v>
                </c:pt>
                <c:pt idx="5">
                  <c:v>1.562740852404906</c:v>
                </c:pt>
                <c:pt idx="6">
                  <c:v>1.3110234890123738</c:v>
                </c:pt>
                <c:pt idx="7">
                  <c:v>1.2362613856031661</c:v>
                </c:pt>
                <c:pt idx="8">
                  <c:v>1.5155658384541011</c:v>
                </c:pt>
                <c:pt idx="9">
                  <c:v>1.4656444905275772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25376"/>
        <c:axId val="151479424"/>
      </c:lineChart>
      <c:catAx>
        <c:axId val="15112537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51479424"/>
        <c:crosses val="autoZero"/>
        <c:auto val="1"/>
        <c:lblAlgn val="ctr"/>
        <c:lblOffset val="100"/>
        <c:noMultiLvlLbl val="0"/>
      </c:catAx>
      <c:valAx>
        <c:axId val="151479424"/>
        <c:scaling>
          <c:orientation val="minMax"/>
          <c:max val="1.7"/>
          <c:min val="1.100000000000000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mil. m</a:t>
                </a:r>
                <a:r>
                  <a:rPr lang="en-US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4280741645262248E-3"/>
              <c:y val="0.34841547584329735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151125376"/>
        <c:crosses val="autoZero"/>
        <c:crossBetween val="midCat"/>
        <c:majorUnit val="0.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9403832020997378"/>
          <c:y val="0.87679530799390815"/>
          <c:w val="0.42858976377952757"/>
          <c:h val="0.123204692006091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8.6529087276074237E-2"/>
          <c:w val="0.87608644020362003"/>
          <c:h val="0.63067192902261149"/>
        </c:manualLayout>
      </c:layout>
      <c:lineChart>
        <c:grouping val="standard"/>
        <c:varyColors val="0"/>
        <c:ser>
          <c:idx val="0"/>
          <c:order val="0"/>
          <c:tx>
            <c:strRef>
              <c:f>' 7'!$S$5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7'!$N$6:$N$373</c:f>
              <c:numCache>
                <c:formatCode>d/m;@</c:formatCode>
                <c:ptCount val="368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</c:numCache>
            </c:numRef>
          </c:cat>
          <c:val>
            <c:numRef>
              <c:f>' 7'!$S$6:$S$373</c:f>
              <c:numCache>
                <c:formatCode>0.0</c:formatCode>
                <c:ptCount val="368"/>
                <c:pt idx="0">
                  <c:v>371.65290785505414</c:v>
                </c:pt>
                <c:pt idx="1">
                  <c:v>380.37348528830307</c:v>
                </c:pt>
                <c:pt idx="2">
                  <c:v>383.7027011753483</c:v>
                </c:pt>
                <c:pt idx="3">
                  <c:v>392.86191502058222</c:v>
                </c:pt>
                <c:pt idx="4">
                  <c:v>392.67851916929783</c:v>
                </c:pt>
                <c:pt idx="5">
                  <c:v>390.14982106908599</c:v>
                </c:pt>
                <c:pt idx="6">
                  <c:v>390.45766782173871</c:v>
                </c:pt>
                <c:pt idx="7">
                  <c:v>389.81614464299321</c:v>
                </c:pt>
                <c:pt idx="8">
                  <c:v>403.78763464511934</c:v>
                </c:pt>
                <c:pt idx="9">
                  <c:v>407.68886119138847</c:v>
                </c:pt>
                <c:pt idx="10">
                  <c:v>404.63681107833474</c:v>
                </c:pt>
                <c:pt idx="11">
                  <c:v>414.79112553030717</c:v>
                </c:pt>
                <c:pt idx="12">
                  <c:v>413.48573867678579</c:v>
                </c:pt>
                <c:pt idx="13">
                  <c:v>412.13008978698514</c:v>
                </c:pt>
                <c:pt idx="14">
                  <c:v>413.98145244150714</c:v>
                </c:pt>
                <c:pt idx="15">
                  <c:v>409.51677280634641</c:v>
                </c:pt>
                <c:pt idx="16">
                  <c:v>410.23017489975882</c:v>
                </c:pt>
                <c:pt idx="17">
                  <c:v>411.15913120247927</c:v>
                </c:pt>
                <c:pt idx="18">
                  <c:v>411.39692613135736</c:v>
                </c:pt>
                <c:pt idx="19">
                  <c:v>413.9557478962534</c:v>
                </c:pt>
                <c:pt idx="20">
                  <c:v>411.0174087110812</c:v>
                </c:pt>
                <c:pt idx="21">
                  <c:v>420.63048558138445</c:v>
                </c:pt>
                <c:pt idx="22">
                  <c:v>415.71538805407721</c:v>
                </c:pt>
                <c:pt idx="23">
                  <c:v>409.64997040520194</c:v>
                </c:pt>
                <c:pt idx="24">
                  <c:v>401.91271126818378</c:v>
                </c:pt>
                <c:pt idx="25">
                  <c:v>397.71859322792642</c:v>
                </c:pt>
                <c:pt idx="26">
                  <c:v>390.51684737008361</c:v>
                </c:pt>
                <c:pt idx="27">
                  <c:v>388.88080207169344</c:v>
                </c:pt>
                <c:pt idx="28">
                  <c:v>391.57737940678732</c:v>
                </c:pt>
                <c:pt idx="29">
                  <c:v>381.85157717026914</c:v>
                </c:pt>
                <c:pt idx="30">
                  <c:v>383.16632550519705</c:v>
                </c:pt>
                <c:pt idx="31">
                  <c:v>382.77317465333027</c:v>
                </c:pt>
                <c:pt idx="32">
                  <c:v>381.99089706756735</c:v>
                </c:pt>
                <c:pt idx="33">
                  <c:v>375.47658698779992</c:v>
                </c:pt>
                <c:pt idx="34">
                  <c:v>376.54931794883612</c:v>
                </c:pt>
                <c:pt idx="35">
                  <c:v>386.27269269309454</c:v>
                </c:pt>
                <c:pt idx="36">
                  <c:v>382.4346800156473</c:v>
                </c:pt>
                <c:pt idx="37">
                  <c:v>387.90148467854527</c:v>
                </c:pt>
                <c:pt idx="38">
                  <c:v>393.75960926129972</c:v>
                </c:pt>
                <c:pt idx="39">
                  <c:v>395.47572193085597</c:v>
                </c:pt>
                <c:pt idx="40">
                  <c:v>382.83084617890677</c:v>
                </c:pt>
                <c:pt idx="41">
                  <c:v>380.93333687556003</c:v>
                </c:pt>
                <c:pt idx="42">
                  <c:v>394.13649212453726</c:v>
                </c:pt>
                <c:pt idx="43">
                  <c:v>385.59343999030727</c:v>
                </c:pt>
                <c:pt idx="44">
                  <c:v>382.57521958111869</c:v>
                </c:pt>
                <c:pt idx="45">
                  <c:v>382.53821711663323</c:v>
                </c:pt>
                <c:pt idx="46">
                  <c:v>382.76926057669681</c:v>
                </c:pt>
                <c:pt idx="47">
                  <c:v>377.11808531797629</c:v>
                </c:pt>
                <c:pt idx="48">
                  <c:v>373.34208209388299</c:v>
                </c:pt>
                <c:pt idx="49">
                  <c:v>379.31380318183159</c:v>
                </c:pt>
                <c:pt idx="50">
                  <c:v>385.16036287804843</c:v>
                </c:pt>
                <c:pt idx="51">
                  <c:v>379.42800014301213</c:v>
                </c:pt>
                <c:pt idx="52">
                  <c:v>375.29131016836413</c:v>
                </c:pt>
                <c:pt idx="53">
                  <c:v>379.24078619175674</c:v>
                </c:pt>
                <c:pt idx="54">
                  <c:v>367.09561663077415</c:v>
                </c:pt>
                <c:pt idx="55">
                  <c:v>347.12626407331533</c:v>
                </c:pt>
                <c:pt idx="56">
                  <c:v>357.2629761052039</c:v>
                </c:pt>
                <c:pt idx="57">
                  <c:v>355.79955448073798</c:v>
                </c:pt>
                <c:pt idx="58">
                  <c:v>352.24720713732762</c:v>
                </c:pt>
                <c:pt idx="59">
                  <c:v>347.92691800011886</c:v>
                </c:pt>
                <c:pt idx="60">
                  <c:v>353.00763866731984</c:v>
                </c:pt>
                <c:pt idx="61">
                  <c:v>341.51043488045843</c:v>
                </c:pt>
                <c:pt idx="62">
                  <c:v>337.05511029086949</c:v>
                </c:pt>
                <c:pt idx="63">
                  <c:v>358.3219384359773</c:v>
                </c:pt>
                <c:pt idx="64">
                  <c:v>360.75303069791653</c:v>
                </c:pt>
                <c:pt idx="65">
                  <c:v>355.36790963722035</c:v>
                </c:pt>
                <c:pt idx="66">
                  <c:v>362.69172613662317</c:v>
                </c:pt>
                <c:pt idx="67">
                  <c:v>360.62467605585181</c:v>
                </c:pt>
                <c:pt idx="68">
                  <c:v>358.79783676720808</c:v>
                </c:pt>
                <c:pt idx="69">
                  <c:v>351.14297169027282</c:v>
                </c:pt>
                <c:pt idx="70">
                  <c:v>354.78151739783135</c:v>
                </c:pt>
                <c:pt idx="71">
                  <c:v>351.49909472200886</c:v>
                </c:pt>
                <c:pt idx="72">
                  <c:v>355.04479564393796</c:v>
                </c:pt>
                <c:pt idx="73">
                  <c:v>370.54967051843875</c:v>
                </c:pt>
                <c:pt idx="74">
                  <c:v>367.93246011663319</c:v>
                </c:pt>
                <c:pt idx="75">
                  <c:v>352.28886169565521</c:v>
                </c:pt>
                <c:pt idx="76">
                  <c:v>342.83488777734146</c:v>
                </c:pt>
                <c:pt idx="77">
                  <c:v>347.98864917403108</c:v>
                </c:pt>
                <c:pt idx="78">
                  <c:v>361.97052785972835</c:v>
                </c:pt>
                <c:pt idx="79">
                  <c:v>336.37129600408468</c:v>
                </c:pt>
                <c:pt idx="80">
                  <c:v>337.87312938906695</c:v>
                </c:pt>
                <c:pt idx="81">
                  <c:v>346.24132764361894</c:v>
                </c:pt>
                <c:pt idx="82">
                  <c:v>334.911212847667</c:v>
                </c:pt>
                <c:pt idx="83">
                  <c:v>335.60774477129877</c:v>
                </c:pt>
                <c:pt idx="84">
                  <c:v>334.78163375761551</c:v>
                </c:pt>
                <c:pt idx="85">
                  <c:v>343.77153315764048</c:v>
                </c:pt>
                <c:pt idx="86">
                  <c:v>346.12689487801316</c:v>
                </c:pt>
                <c:pt idx="87">
                  <c:v>350.13190018435893</c:v>
                </c:pt>
                <c:pt idx="88">
                  <c:v>337.00098307188625</c:v>
                </c:pt>
                <c:pt idx="89">
                  <c:v>334.52304530555512</c:v>
                </c:pt>
                <c:pt idx="90">
                  <c:v>324.23999955160122</c:v>
                </c:pt>
                <c:pt idx="91">
                  <c:v>324.30323116097037</c:v>
                </c:pt>
                <c:pt idx="92">
                  <c:v>321.97171539447402</c:v>
                </c:pt>
                <c:pt idx="93">
                  <c:v>327.08248713757843</c:v>
                </c:pt>
                <c:pt idx="94">
                  <c:v>345.22907205237135</c:v>
                </c:pt>
                <c:pt idx="95">
                  <c:v>347.71808502898244</c:v>
                </c:pt>
                <c:pt idx="96">
                  <c:v>341.03381695081754</c:v>
                </c:pt>
                <c:pt idx="97">
                  <c:v>341.26644756476173</c:v>
                </c:pt>
                <c:pt idx="98">
                  <c:v>348.96728227923688</c:v>
                </c:pt>
                <c:pt idx="99">
                  <c:v>356.71843164314373</c:v>
                </c:pt>
                <c:pt idx="100">
                  <c:v>351.89569419267463</c:v>
                </c:pt>
                <c:pt idx="101">
                  <c:v>360.11658334785341</c:v>
                </c:pt>
                <c:pt idx="102">
                  <c:v>359.38887166205097</c:v>
                </c:pt>
                <c:pt idx="103">
                  <c:v>358.46933933455404</c:v>
                </c:pt>
                <c:pt idx="104">
                  <c:v>355.43650936235605</c:v>
                </c:pt>
                <c:pt idx="105">
                  <c:v>353.23876712094562</c:v>
                </c:pt>
                <c:pt idx="106">
                  <c:v>352.6867345847412</c:v>
                </c:pt>
                <c:pt idx="107">
                  <c:v>355.21915056759843</c:v>
                </c:pt>
                <c:pt idx="108">
                  <c:v>353.67116992211083</c:v>
                </c:pt>
                <c:pt idx="109">
                  <c:v>358.21934521473571</c:v>
                </c:pt>
                <c:pt idx="110">
                  <c:v>349.73857014503511</c:v>
                </c:pt>
                <c:pt idx="111">
                  <c:v>355.75545120808818</c:v>
                </c:pt>
                <c:pt idx="112">
                  <c:v>363.85786504147285</c:v>
                </c:pt>
                <c:pt idx="113">
                  <c:v>361.05278445673099</c:v>
                </c:pt>
                <c:pt idx="114">
                  <c:v>366.48631074135142</c:v>
                </c:pt>
                <c:pt idx="115">
                  <c:v>361.58435332686952</c:v>
                </c:pt>
                <c:pt idx="116">
                  <c:v>357.90043936815295</c:v>
                </c:pt>
                <c:pt idx="117">
                  <c:v>351.90080372290953</c:v>
                </c:pt>
                <c:pt idx="118">
                  <c:v>349.54325152187732</c:v>
                </c:pt>
                <c:pt idx="119">
                  <c:v>361.07651824908851</c:v>
                </c:pt>
                <c:pt idx="120">
                  <c:v>344.08189185583598</c:v>
                </c:pt>
                <c:pt idx="121">
                  <c:v>349.39311073365644</c:v>
                </c:pt>
                <c:pt idx="122">
                  <c:v>357.39256638558663</c:v>
                </c:pt>
                <c:pt idx="123">
                  <c:v>363.0159378719531</c:v>
                </c:pt>
                <c:pt idx="124">
                  <c:v>356.51536350043261</c:v>
                </c:pt>
                <c:pt idx="125">
                  <c:v>354.88574116870342</c:v>
                </c:pt>
                <c:pt idx="126">
                  <c:v>360.2973915265398</c:v>
                </c:pt>
                <c:pt idx="127">
                  <c:v>351.25551377361779</c:v>
                </c:pt>
                <c:pt idx="128">
                  <c:v>344.30030255711625</c:v>
                </c:pt>
                <c:pt idx="129">
                  <c:v>346.22320965170582</c:v>
                </c:pt>
                <c:pt idx="130">
                  <c:v>327.08273450477907</c:v>
                </c:pt>
                <c:pt idx="131">
                  <c:v>325.35888032005494</c:v>
                </c:pt>
                <c:pt idx="132">
                  <c:v>322.89468446282922</c:v>
                </c:pt>
                <c:pt idx="133">
                  <c:v>325.48313248637572</c:v>
                </c:pt>
                <c:pt idx="134">
                  <c:v>321.67824333262359</c:v>
                </c:pt>
                <c:pt idx="135">
                  <c:v>346.19805175514858</c:v>
                </c:pt>
                <c:pt idx="136">
                  <c:v>354.18472746986623</c:v>
                </c:pt>
                <c:pt idx="137">
                  <c:v>368.44722234177749</c:v>
                </c:pt>
                <c:pt idx="138">
                  <c:v>359.65447334698456</c:v>
                </c:pt>
                <c:pt idx="139">
                  <c:v>362.38856378967085</c:v>
                </c:pt>
                <c:pt idx="140">
                  <c:v>370.27467159118004</c:v>
                </c:pt>
                <c:pt idx="141">
                  <c:v>367.79957712874875</c:v>
                </c:pt>
                <c:pt idx="142">
                  <c:v>363.89379123444922</c:v>
                </c:pt>
                <c:pt idx="143">
                  <c:v>373.94132807352617</c:v>
                </c:pt>
                <c:pt idx="144">
                  <c:v>380.53101633347831</c:v>
                </c:pt>
                <c:pt idx="145">
                  <c:v>375.53657417898677</c:v>
                </c:pt>
                <c:pt idx="146">
                  <c:v>373.33198425609362</c:v>
                </c:pt>
                <c:pt idx="147">
                  <c:v>373.75464099514892</c:v>
                </c:pt>
                <c:pt idx="148">
                  <c:v>360.42206731562061</c:v>
                </c:pt>
                <c:pt idx="149">
                  <c:v>359.24409488408202</c:v>
                </c:pt>
                <c:pt idx="150">
                  <c:v>360.95684790783599</c:v>
                </c:pt>
                <c:pt idx="151">
                  <c:v>373.39115537414767</c:v>
                </c:pt>
                <c:pt idx="152">
                  <c:v>365.61681379053033</c:v>
                </c:pt>
                <c:pt idx="153">
                  <c:v>367.90861201342426</c:v>
                </c:pt>
                <c:pt idx="154">
                  <c:v>370.34583137147746</c:v>
                </c:pt>
                <c:pt idx="155">
                  <c:v>350.28687881158635</c:v>
                </c:pt>
                <c:pt idx="156">
                  <c:v>362.008144358349</c:v>
                </c:pt>
                <c:pt idx="157">
                  <c:v>365.81357671253312</c:v>
                </c:pt>
                <c:pt idx="158">
                  <c:v>369.28147916761282</c:v>
                </c:pt>
                <c:pt idx="159">
                  <c:v>368.64374854439774</c:v>
                </c:pt>
                <c:pt idx="160">
                  <c:v>368.73718947529608</c:v>
                </c:pt>
                <c:pt idx="161">
                  <c:v>376.73871398146707</c:v>
                </c:pt>
                <c:pt idx="162">
                  <c:v>368.05009565802038</c:v>
                </c:pt>
                <c:pt idx="163">
                  <c:v>374.57036442683227</c:v>
                </c:pt>
                <c:pt idx="164">
                  <c:v>375.85046434819731</c:v>
                </c:pt>
                <c:pt idx="165">
                  <c:v>376.16888440576543</c:v>
                </c:pt>
                <c:pt idx="166">
                  <c:v>367.80100928314721</c:v>
                </c:pt>
                <c:pt idx="167">
                  <c:v>375.11780935358877</c:v>
                </c:pt>
                <c:pt idx="168">
                  <c:v>372.13055208920156</c:v>
                </c:pt>
                <c:pt idx="169">
                  <c:v>367.71225356288841</c:v>
                </c:pt>
                <c:pt idx="170">
                  <c:v>362.91364562929562</c:v>
                </c:pt>
                <c:pt idx="171">
                  <c:v>362.63504488936599</c:v>
                </c:pt>
                <c:pt idx="172">
                  <c:v>366.76611453884198</c:v>
                </c:pt>
                <c:pt idx="173">
                  <c:v>355.52869179625679</c:v>
                </c:pt>
                <c:pt idx="174">
                  <c:v>359.21366824425684</c:v>
                </c:pt>
                <c:pt idx="175">
                  <c:v>367.38419477779121</c:v>
                </c:pt>
                <c:pt idx="176">
                  <c:v>361.05706816944172</c:v>
                </c:pt>
                <c:pt idx="177">
                  <c:v>336.21733692312222</c:v>
                </c:pt>
                <c:pt idx="178">
                  <c:v>331.78139924885727</c:v>
                </c:pt>
                <c:pt idx="179">
                  <c:v>348.54091175846804</c:v>
                </c:pt>
                <c:pt idx="180">
                  <c:v>343.99978991447966</c:v>
                </c:pt>
                <c:pt idx="181">
                  <c:v>346.17195790277043</c:v>
                </c:pt>
                <c:pt idx="182">
                  <c:v>346.6907761303321</c:v>
                </c:pt>
                <c:pt idx="183">
                  <c:v>350.2247643308994</c:v>
                </c:pt>
                <c:pt idx="184">
                  <c:v>348.24557273163259</c:v>
                </c:pt>
                <c:pt idx="185">
                  <c:v>342.42482650011038</c:v>
                </c:pt>
                <c:pt idx="186">
                  <c:v>344.20444999458618</c:v>
                </c:pt>
                <c:pt idx="187">
                  <c:v>346.47752834282988</c:v>
                </c:pt>
                <c:pt idx="188">
                  <c:v>343.87691816068462</c:v>
                </c:pt>
                <c:pt idx="189">
                  <c:v>337.35646431073894</c:v>
                </c:pt>
                <c:pt idx="190">
                  <c:v>345.12670195049282</c:v>
                </c:pt>
                <c:pt idx="191">
                  <c:v>344.04116729539948</c:v>
                </c:pt>
                <c:pt idx="192">
                  <c:v>347.07149844580601</c:v>
                </c:pt>
                <c:pt idx="193">
                  <c:v>362.49501065764855</c:v>
                </c:pt>
                <c:pt idx="194">
                  <c:v>359.50895343988554</c:v>
                </c:pt>
                <c:pt idx="195">
                  <c:v>356.99135371555417</c:v>
                </c:pt>
                <c:pt idx="196">
                  <c:v>360.31634784873387</c:v>
                </c:pt>
                <c:pt idx="197">
                  <c:v>359.29218420941515</c:v>
                </c:pt>
                <c:pt idx="198">
                  <c:v>355.53061213972137</c:v>
                </c:pt>
                <c:pt idx="199">
                  <c:v>352.70697988613585</c:v>
                </c:pt>
                <c:pt idx="200">
                  <c:v>332.17616548187021</c:v>
                </c:pt>
                <c:pt idx="201">
                  <c:v>324.25632404526101</c:v>
                </c:pt>
                <c:pt idx="202">
                  <c:v>305.01951089654227</c:v>
                </c:pt>
                <c:pt idx="203">
                  <c:v>311.04949210799418</c:v>
                </c:pt>
                <c:pt idx="204">
                  <c:v>306.74332855455464</c:v>
                </c:pt>
                <c:pt idx="205">
                  <c:v>303.03221731129435</c:v>
                </c:pt>
                <c:pt idx="206">
                  <c:v>305.54218511761098</c:v>
                </c:pt>
                <c:pt idx="207">
                  <c:v>308.28557623452787</c:v>
                </c:pt>
                <c:pt idx="208">
                  <c:v>301.16956208696405</c:v>
                </c:pt>
                <c:pt idx="209">
                  <c:v>299.70934368761999</c:v>
                </c:pt>
                <c:pt idx="210">
                  <c:v>309.31674223802531</c:v>
                </c:pt>
                <c:pt idx="211">
                  <c:v>302.10966436114137</c:v>
                </c:pt>
                <c:pt idx="212">
                  <c:v>294.47659826252533</c:v>
                </c:pt>
                <c:pt idx="213">
                  <c:v>294.57185798576216</c:v>
                </c:pt>
                <c:pt idx="214">
                  <c:v>301.21777355516861</c:v>
                </c:pt>
                <c:pt idx="215">
                  <c:v>312.33241945976408</c:v>
                </c:pt>
                <c:pt idx="216">
                  <c:v>311.86467818663186</c:v>
                </c:pt>
                <c:pt idx="217">
                  <c:v>316.10380301779901</c:v>
                </c:pt>
                <c:pt idx="218">
                  <c:v>319.91222219354142</c:v>
                </c:pt>
                <c:pt idx="219">
                  <c:v>324.29618809448743</c:v>
                </c:pt>
                <c:pt idx="220">
                  <c:v>352.93144180416152</c:v>
                </c:pt>
                <c:pt idx="221">
                  <c:v>367.75076018920316</c:v>
                </c:pt>
                <c:pt idx="222">
                  <c:v>369.428276916946</c:v>
                </c:pt>
                <c:pt idx="223">
                  <c:v>367.75769069459039</c:v>
                </c:pt>
                <c:pt idx="224">
                  <c:v>375.31979112412949</c:v>
                </c:pt>
                <c:pt idx="225">
                  <c:v>383.13073656265846</c:v>
                </c:pt>
                <c:pt idx="226">
                  <c:v>383.76837483811494</c:v>
                </c:pt>
                <c:pt idx="227">
                  <c:v>380.22833942724873</c:v>
                </c:pt>
                <c:pt idx="228">
                  <c:v>371.05174983339316</c:v>
                </c:pt>
                <c:pt idx="229">
                  <c:v>368.33301621180442</c:v>
                </c:pt>
                <c:pt idx="230">
                  <c:v>368.86977038816013</c:v>
                </c:pt>
                <c:pt idx="231">
                  <c:v>371.47019098686451</c:v>
                </c:pt>
                <c:pt idx="232">
                  <c:v>365.10801344854707</c:v>
                </c:pt>
                <c:pt idx="233">
                  <c:v>351.23412703931888</c:v>
                </c:pt>
                <c:pt idx="234">
                  <c:v>362.40283753234019</c:v>
                </c:pt>
                <c:pt idx="235">
                  <c:v>364.53300234962188</c:v>
                </c:pt>
                <c:pt idx="236">
                  <c:v>364.49912582423912</c:v>
                </c:pt>
                <c:pt idx="237">
                  <c:v>360.83635842222617</c:v>
                </c:pt>
                <c:pt idx="238">
                  <c:v>365.58890979825037</c:v>
                </c:pt>
                <c:pt idx="239">
                  <c:v>365.13120306822441</c:v>
                </c:pt>
                <c:pt idx="240">
                  <c:v>368.98983317834075</c:v>
                </c:pt>
                <c:pt idx="241">
                  <c:v>378.43003631488978</c:v>
                </c:pt>
                <c:pt idx="242">
                  <c:v>373.841830395984</c:v>
                </c:pt>
                <c:pt idx="243">
                  <c:v>377.91277679992783</c:v>
                </c:pt>
                <c:pt idx="244">
                  <c:v>373.7727604951246</c:v>
                </c:pt>
                <c:pt idx="245">
                  <c:v>376.04587333688312</c:v>
                </c:pt>
                <c:pt idx="246">
                  <c:v>383.57107288414699</c:v>
                </c:pt>
                <c:pt idx="247">
                  <c:v>390.59400102329323</c:v>
                </c:pt>
                <c:pt idx="248">
                  <c:v>397.35180337894292</c:v>
                </c:pt>
                <c:pt idx="249">
                  <c:v>394.50411210291691</c:v>
                </c:pt>
                <c:pt idx="250">
                  <c:v>391.72724340350311</c:v>
                </c:pt>
                <c:pt idx="251">
                  <c:v>393.39729325321667</c:v>
                </c:pt>
                <c:pt idx="252">
                  <c:v>403.03669132796659</c:v>
                </c:pt>
                <c:pt idx="253">
                  <c:v>404.59717663121108</c:v>
                </c:pt>
                <c:pt idx="254">
                  <c:v>398.06613606150773</c:v>
                </c:pt>
                <c:pt idx="255">
                  <c:v>400.04157113001759</c:v>
                </c:pt>
                <c:pt idx="256">
                  <c:v>395.9560606483239</c:v>
                </c:pt>
                <c:pt idx="257">
                  <c:v>385.60415621530069</c:v>
                </c:pt>
                <c:pt idx="258">
                  <c:v>386.05197415136274</c:v>
                </c:pt>
                <c:pt idx="259">
                  <c:v>397.69399057360539</c:v>
                </c:pt>
                <c:pt idx="260">
                  <c:v>398.60395358714459</c:v>
                </c:pt>
                <c:pt idx="261">
                  <c:v>397.39953594085421</c:v>
                </c:pt>
                <c:pt idx="262">
                  <c:v>390.49237424941242</c:v>
                </c:pt>
                <c:pt idx="263">
                  <c:v>384.69628774766863</c:v>
                </c:pt>
                <c:pt idx="264">
                  <c:v>384.06071095489727</c:v>
                </c:pt>
                <c:pt idx="265">
                  <c:v>395.51425131373844</c:v>
                </c:pt>
                <c:pt idx="266">
                  <c:v>405.08376433356347</c:v>
                </c:pt>
                <c:pt idx="267">
                  <c:v>393.09357657154817</c:v>
                </c:pt>
                <c:pt idx="268">
                  <c:v>392.51549239241825</c:v>
                </c:pt>
                <c:pt idx="269">
                  <c:v>387.08690266932058</c:v>
                </c:pt>
                <c:pt idx="270">
                  <c:v>382.04568458020441</c:v>
                </c:pt>
                <c:pt idx="271">
                  <c:v>387.57415912198621</c:v>
                </c:pt>
                <c:pt idx="272">
                  <c:v>385.62362621733786</c:v>
                </c:pt>
                <c:pt idx="273">
                  <c:v>398.85102005844016</c:v>
                </c:pt>
                <c:pt idx="274">
                  <c:v>405.84406788290852</c:v>
                </c:pt>
                <c:pt idx="275">
                  <c:v>412.90244338129111</c:v>
                </c:pt>
                <c:pt idx="276">
                  <c:v>415.93948514850752</c:v>
                </c:pt>
                <c:pt idx="277">
                  <c:v>412.50698629612384</c:v>
                </c:pt>
                <c:pt idx="278">
                  <c:v>403.40313980163108</c:v>
                </c:pt>
                <c:pt idx="279">
                  <c:v>403.35791474088552</c:v>
                </c:pt>
                <c:pt idx="280">
                  <c:v>429.35814784715183</c:v>
                </c:pt>
                <c:pt idx="281">
                  <c:v>430.2272008004212</c:v>
                </c:pt>
                <c:pt idx="282">
                  <c:v>443.03988862143711</c:v>
                </c:pt>
                <c:pt idx="283">
                  <c:v>433.00727467768314</c:v>
                </c:pt>
                <c:pt idx="284">
                  <c:v>432.54675647912859</c:v>
                </c:pt>
                <c:pt idx="285">
                  <c:v>424.23103070298862</c:v>
                </c:pt>
                <c:pt idx="286">
                  <c:v>413.48321166427235</c:v>
                </c:pt>
                <c:pt idx="287">
                  <c:v>410.97117269174765</c:v>
                </c:pt>
                <c:pt idx="288">
                  <c:v>394.14530059790343</c:v>
                </c:pt>
                <c:pt idx="289">
                  <c:v>417.59487746809316</c:v>
                </c:pt>
                <c:pt idx="290">
                  <c:v>421.15496807653142</c:v>
                </c:pt>
                <c:pt idx="291">
                  <c:v>404.90168264752464</c:v>
                </c:pt>
                <c:pt idx="292">
                  <c:v>401.61081295984565</c:v>
                </c:pt>
                <c:pt idx="293">
                  <c:v>406.36828316967819</c:v>
                </c:pt>
                <c:pt idx="294">
                  <c:v>411.06366662863888</c:v>
                </c:pt>
                <c:pt idx="295">
                  <c:v>418.59251005507156</c:v>
                </c:pt>
                <c:pt idx="296">
                  <c:v>413.72625332179342</c:v>
                </c:pt>
                <c:pt idx="297">
                  <c:v>420.45173933739858</c:v>
                </c:pt>
                <c:pt idx="298">
                  <c:v>413.14980856035743</c:v>
                </c:pt>
                <c:pt idx="299">
                  <c:v>413.927771957321</c:v>
                </c:pt>
                <c:pt idx="300">
                  <c:v>409.94488037064497</c:v>
                </c:pt>
                <c:pt idx="301">
                  <c:v>417.48689781664149</c:v>
                </c:pt>
                <c:pt idx="302">
                  <c:v>408.46746392381914</c:v>
                </c:pt>
                <c:pt idx="303">
                  <c:v>411.2684021829283</c:v>
                </c:pt>
                <c:pt idx="304">
                  <c:v>405.90878715732896</c:v>
                </c:pt>
                <c:pt idx="305">
                  <c:v>415.21990769759003</c:v>
                </c:pt>
                <c:pt idx="306">
                  <c:v>412.85239601029377</c:v>
                </c:pt>
                <c:pt idx="307">
                  <c:v>410.43685812288601</c:v>
                </c:pt>
                <c:pt idx="308">
                  <c:v>410.78682051828969</c:v>
                </c:pt>
                <c:pt idx="309">
                  <c:v>398.96659217052678</c:v>
                </c:pt>
                <c:pt idx="310">
                  <c:v>407.8939189002308</c:v>
                </c:pt>
                <c:pt idx="311">
                  <c:v>417.08081316740441</c:v>
                </c:pt>
                <c:pt idx="312">
                  <c:v>413.60145107944157</c:v>
                </c:pt>
                <c:pt idx="313">
                  <c:v>405.70206472795218</c:v>
                </c:pt>
                <c:pt idx="314">
                  <c:v>409.18811719214466</c:v>
                </c:pt>
                <c:pt idx="315">
                  <c:v>403.95116697532944</c:v>
                </c:pt>
                <c:pt idx="316">
                  <c:v>406.3693432612468</c:v>
                </c:pt>
                <c:pt idx="317">
                  <c:v>403.41228621933584</c:v>
                </c:pt>
                <c:pt idx="318">
                  <c:v>402.16324073070024</c:v>
                </c:pt>
                <c:pt idx="319">
                  <c:v>408.60329722033202</c:v>
                </c:pt>
                <c:pt idx="320">
                  <c:v>391.95962242572102</c:v>
                </c:pt>
                <c:pt idx="321">
                  <c:v>405.38782191269667</c:v>
                </c:pt>
                <c:pt idx="322">
                  <c:v>417.52795505618423</c:v>
                </c:pt>
                <c:pt idx="323">
                  <c:v>419.93209008299704</c:v>
                </c:pt>
                <c:pt idx="324">
                  <c:v>419.51377906317475</c:v>
                </c:pt>
                <c:pt idx="325">
                  <c:v>422.75227297223699</c:v>
                </c:pt>
                <c:pt idx="326">
                  <c:v>436.62373824983069</c:v>
                </c:pt>
                <c:pt idx="327">
                  <c:v>429.55502551757428</c:v>
                </c:pt>
                <c:pt idx="328">
                  <c:v>425.1567550505826</c:v>
                </c:pt>
                <c:pt idx="329">
                  <c:v>433.47905058993587</c:v>
                </c:pt>
                <c:pt idx="330">
                  <c:v>437.6930935904486</c:v>
                </c:pt>
                <c:pt idx="331">
                  <c:v>432.69559930908616</c:v>
                </c:pt>
                <c:pt idx="332">
                  <c:v>429.51503426747729</c:v>
                </c:pt>
                <c:pt idx="333">
                  <c:v>425.47055521671109</c:v>
                </c:pt>
                <c:pt idx="334">
                  <c:v>420.55309043157513</c:v>
                </c:pt>
                <c:pt idx="335">
                  <c:v>414.37971506151388</c:v>
                </c:pt>
                <c:pt idx="336">
                  <c:v>428.0824564294897</c:v>
                </c:pt>
                <c:pt idx="337">
                  <c:v>421.96826582757376</c:v>
                </c:pt>
                <c:pt idx="338">
                  <c:v>439.13193329970579</c:v>
                </c:pt>
                <c:pt idx="339">
                  <c:v>426.51112878805418</c:v>
                </c:pt>
                <c:pt idx="340">
                  <c:v>414.2526108248822</c:v>
                </c:pt>
                <c:pt idx="341">
                  <c:v>404.89448228854451</c:v>
                </c:pt>
                <c:pt idx="342">
                  <c:v>404.50810099621259</c:v>
                </c:pt>
                <c:pt idx="343">
                  <c:v>410.86145287637191</c:v>
                </c:pt>
                <c:pt idx="344">
                  <c:v>413.34111343992043</c:v>
                </c:pt>
                <c:pt idx="345">
                  <c:v>412.1819539610733</c:v>
                </c:pt>
                <c:pt idx="346">
                  <c:v>410.80676802944811</c:v>
                </c:pt>
                <c:pt idx="347">
                  <c:v>408.93458617622764</c:v>
                </c:pt>
                <c:pt idx="348">
                  <c:v>399.94116209602402</c:v>
                </c:pt>
                <c:pt idx="349">
                  <c:v>400.93033595058802</c:v>
                </c:pt>
                <c:pt idx="350">
                  <c:v>420.48083196698008</c:v>
                </c:pt>
                <c:pt idx="351">
                  <c:v>426.53036028743918</c:v>
                </c:pt>
                <c:pt idx="352">
                  <c:v>416.03792704099959</c:v>
                </c:pt>
                <c:pt idx="353">
                  <c:v>409.65513628394592</c:v>
                </c:pt>
                <c:pt idx="354">
                  <c:v>394.40377969226984</c:v>
                </c:pt>
                <c:pt idx="355">
                  <c:v>387.4739697437148</c:v>
                </c:pt>
                <c:pt idx="356">
                  <c:v>386.20889223389679</c:v>
                </c:pt>
                <c:pt idx="357">
                  <c:v>388.20141504614827</c:v>
                </c:pt>
                <c:pt idx="358">
                  <c:v>387.63546037880275</c:v>
                </c:pt>
                <c:pt idx="359">
                  <c:v>385.35758553347654</c:v>
                </c:pt>
                <c:pt idx="360">
                  <c:v>385.32090025056925</c:v>
                </c:pt>
                <c:pt idx="361">
                  <c:v>385.13661636189266</c:v>
                </c:pt>
                <c:pt idx="362">
                  <c:v>383.14391175711762</c:v>
                </c:pt>
                <c:pt idx="363">
                  <c:v>379.58173057549209</c:v>
                </c:pt>
                <c:pt idx="364">
                  <c:v>365.62050680278486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68704"/>
        <c:axId val="139370496"/>
      </c:lineChart>
      <c:dateAx>
        <c:axId val="139368704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39370496"/>
        <c:crosses val="autoZero"/>
        <c:auto val="1"/>
        <c:lblOffset val="100"/>
        <c:baseTimeUnit val="days"/>
        <c:majorUnit val="1"/>
        <c:majorTimeUnit val="months"/>
      </c:dateAx>
      <c:valAx>
        <c:axId val="139370496"/>
        <c:scaling>
          <c:orientation val="minMax"/>
          <c:max val="5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39368704"/>
        <c:crosses val="autoZero"/>
        <c:crossBetween val="between"/>
        <c:majorUnit val="50"/>
        <c:minorUnit val="20"/>
      </c:valAx>
    </c:plotArea>
    <c:legend>
      <c:legendPos val="b"/>
      <c:layout>
        <c:manualLayout>
          <c:xMode val="edge"/>
          <c:yMode val="edge"/>
          <c:x val="0.3539134841574198"/>
          <c:y val="0.85888883520823345"/>
          <c:w val="0.29978200851694692"/>
          <c:h val="0.10011421591763571"/>
        </c:manualLayout>
      </c:layout>
      <c:overlay val="0"/>
      <c:txPr>
        <a:bodyPr/>
        <a:lstStyle/>
        <a:p>
          <a:pPr>
            <a:defRPr sz="6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Denní teplotní gradient v roce 201</a:t>
            </a:r>
            <a:r>
              <a:rPr lang="cs-CZ" sz="1000" b="0"/>
              <a:t>8</a:t>
            </a:r>
            <a:endParaRPr lang="en-US" sz="1000" b="0"/>
          </a:p>
        </c:rich>
      </c:tx>
      <c:layout>
        <c:manualLayout>
          <c:xMode val="edge"/>
          <c:yMode val="edge"/>
          <c:x val="0.36043309166385895"/>
          <c:y val="4.64441148388642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62363618969182"/>
          <c:y val="0.12181919525514245"/>
          <c:w val="0.84555016201421729"/>
          <c:h val="0.717770024224689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20'!$C$25</c:f>
              <c:strCache>
                <c:ptCount val="1"/>
                <c:pt idx="0">
                  <c:v>Aktuální DTG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strRef>
              <c:f>' 20'!$B$26:$B$37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20'!$C$26:$C$37</c:f>
              <c:numCache>
                <c:formatCode>0.000</c:formatCode>
                <c:ptCount val="12"/>
                <c:pt idx="0">
                  <c:v>1.1554480996904197</c:v>
                </c:pt>
                <c:pt idx="1">
                  <c:v>1.3901685409233044</c:v>
                </c:pt>
                <c:pt idx="2">
                  <c:v>1.4656444905275772</c:v>
                </c:pt>
                <c:pt idx="3">
                  <c:v>1.0514956587686226</c:v>
                </c:pt>
                <c:pt idx="4">
                  <c:v>0.17667534083094411</c:v>
                </c:pt>
                <c:pt idx="5">
                  <c:v>9.9541021845624661E-2</c:v>
                </c:pt>
                <c:pt idx="6">
                  <c:v>0.13011117389921514</c:v>
                </c:pt>
                <c:pt idx="7">
                  <c:v>7.4967119848299582E-2</c:v>
                </c:pt>
                <c:pt idx="8">
                  <c:v>0.39727512358998068</c:v>
                </c:pt>
                <c:pt idx="9">
                  <c:v>0.91400353254018718</c:v>
                </c:pt>
                <c:pt idx="10">
                  <c:v>1.4253648708492108</c:v>
                </c:pt>
                <c:pt idx="11">
                  <c:v>1.273305469611351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21536"/>
        <c:axId val="151527424"/>
      </c:barChart>
      <c:lineChart>
        <c:grouping val="standard"/>
        <c:varyColors val="0"/>
        <c:ser>
          <c:idx val="1"/>
          <c:order val="1"/>
          <c:tx>
            <c:strRef>
              <c:f>' 20'!$D$25</c:f>
              <c:strCache>
                <c:ptCount val="1"/>
                <c:pt idx="0">
                  <c:v>Dlouhodobý DTG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 20'!$B$26:$B$37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20'!$D$26:$D$37</c:f>
              <c:numCache>
                <c:formatCode>0.000</c:formatCode>
                <c:ptCount val="12"/>
                <c:pt idx="0">
                  <c:v>1.1504211608759358</c:v>
                </c:pt>
                <c:pt idx="1">
                  <c:v>1.2762571266075124</c:v>
                </c:pt>
                <c:pt idx="2">
                  <c:v>1.2274846763035521</c:v>
                </c:pt>
                <c:pt idx="3">
                  <c:v>1.105812497942388</c:v>
                </c:pt>
                <c:pt idx="4">
                  <c:v>0.52399642018209924</c:v>
                </c:pt>
                <c:pt idx="5">
                  <c:v>0.10836383187294447</c:v>
                </c:pt>
                <c:pt idx="6">
                  <c:v>0.10283352836727663</c:v>
                </c:pt>
                <c:pt idx="7">
                  <c:v>0.19097030501174453</c:v>
                </c:pt>
                <c:pt idx="8">
                  <c:v>0.62946746540173637</c:v>
                </c:pt>
                <c:pt idx="9">
                  <c:v>1.0598014170520651</c:v>
                </c:pt>
                <c:pt idx="10">
                  <c:v>1.0557555776363985</c:v>
                </c:pt>
                <c:pt idx="11">
                  <c:v>1.0851369055340789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21536"/>
        <c:axId val="151527424"/>
      </c:lineChart>
      <c:catAx>
        <c:axId val="151521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51527424"/>
        <c:crosses val="autoZero"/>
        <c:auto val="1"/>
        <c:lblAlgn val="ctr"/>
        <c:lblOffset val="100"/>
        <c:noMultiLvlLbl val="0"/>
      </c:catAx>
      <c:valAx>
        <c:axId val="151527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(mil. m</a:t>
                </a:r>
                <a:r>
                  <a:rPr lang="en-US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4791336502905442E-2"/>
              <c:y val="0.40762238130923034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1515215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/>
              <a:t>Denní závislost spotřeb na teplotě v topné sezóně v roce 2018</a:t>
            </a:r>
          </a:p>
        </c:rich>
      </c:tx>
      <c:layout>
        <c:manualLayout>
          <c:xMode val="edge"/>
          <c:yMode val="edge"/>
          <c:x val="0.25207431102362204"/>
          <c:y val="8.70609312260788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9125872840231"/>
          <c:y val="0.14987222161716005"/>
          <c:w val="0.80790583989501308"/>
          <c:h val="0.61704896673118725"/>
        </c:manualLayout>
      </c:layout>
      <c:bubbleChart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xVal>
            <c:numRef>
              <c:f>' 21'!$O$7:$O$372</c:f>
              <c:numCache>
                <c:formatCode>0.0</c:formatCode>
                <c:ptCount val="366"/>
                <c:pt idx="0">
                  <c:v>3.1</c:v>
                </c:pt>
                <c:pt idx="1">
                  <c:v>2.7</c:v>
                </c:pt>
                <c:pt idx="2">
                  <c:v>3</c:v>
                </c:pt>
                <c:pt idx="3">
                  <c:v>4.3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2.4</c:v>
                </c:pt>
                <c:pt idx="8">
                  <c:v>5.7</c:v>
                </c:pt>
                <c:pt idx="9">
                  <c:v>3.4</c:v>
                </c:pt>
                <c:pt idx="10">
                  <c:v>2.2000000000000002</c:v>
                </c:pt>
                <c:pt idx="11">
                  <c:v>2</c:v>
                </c:pt>
                <c:pt idx="12">
                  <c:v>-1</c:v>
                </c:pt>
                <c:pt idx="13">
                  <c:v>-1.7</c:v>
                </c:pt>
                <c:pt idx="14">
                  <c:v>-2.5</c:v>
                </c:pt>
                <c:pt idx="15">
                  <c:v>-0.1</c:v>
                </c:pt>
                <c:pt idx="16">
                  <c:v>-0.1</c:v>
                </c:pt>
                <c:pt idx="17">
                  <c:v>2.2000000000000002</c:v>
                </c:pt>
                <c:pt idx="18">
                  <c:v>0.4</c:v>
                </c:pt>
                <c:pt idx="19">
                  <c:v>-0.7</c:v>
                </c:pt>
                <c:pt idx="20">
                  <c:v>-1.7</c:v>
                </c:pt>
                <c:pt idx="21">
                  <c:v>-2.7</c:v>
                </c:pt>
                <c:pt idx="22">
                  <c:v>1</c:v>
                </c:pt>
                <c:pt idx="23">
                  <c:v>3.2</c:v>
                </c:pt>
                <c:pt idx="24">
                  <c:v>2.2000000000000002</c:v>
                </c:pt>
                <c:pt idx="25">
                  <c:v>0.8</c:v>
                </c:pt>
                <c:pt idx="26">
                  <c:v>1.5</c:v>
                </c:pt>
                <c:pt idx="27">
                  <c:v>4.8</c:v>
                </c:pt>
                <c:pt idx="28">
                  <c:v>6.9</c:v>
                </c:pt>
                <c:pt idx="29">
                  <c:v>1.8</c:v>
                </c:pt>
                <c:pt idx="30">
                  <c:v>3.2</c:v>
                </c:pt>
                <c:pt idx="31">
                  <c:v>2.4</c:v>
                </c:pt>
                <c:pt idx="32">
                  <c:v>0.8</c:v>
                </c:pt>
                <c:pt idx="33">
                  <c:v>0.4</c:v>
                </c:pt>
                <c:pt idx="34">
                  <c:v>-1</c:v>
                </c:pt>
                <c:pt idx="35">
                  <c:v>-2.9</c:v>
                </c:pt>
                <c:pt idx="36">
                  <c:v>-3.7</c:v>
                </c:pt>
                <c:pt idx="37">
                  <c:v>-1.3</c:v>
                </c:pt>
                <c:pt idx="38">
                  <c:v>-2</c:v>
                </c:pt>
                <c:pt idx="39">
                  <c:v>-2.4</c:v>
                </c:pt>
                <c:pt idx="40">
                  <c:v>-1.8</c:v>
                </c:pt>
                <c:pt idx="41">
                  <c:v>0.2</c:v>
                </c:pt>
                <c:pt idx="42">
                  <c:v>-0.1</c:v>
                </c:pt>
                <c:pt idx="43">
                  <c:v>-2.1</c:v>
                </c:pt>
                <c:pt idx="44">
                  <c:v>-2.6</c:v>
                </c:pt>
                <c:pt idx="45">
                  <c:v>-2</c:v>
                </c:pt>
                <c:pt idx="46">
                  <c:v>-0.5</c:v>
                </c:pt>
                <c:pt idx="47">
                  <c:v>-1.4</c:v>
                </c:pt>
                <c:pt idx="48">
                  <c:v>-1.6</c:v>
                </c:pt>
                <c:pt idx="49">
                  <c:v>-3.6</c:v>
                </c:pt>
                <c:pt idx="50">
                  <c:v>-2.2999999999999998</c:v>
                </c:pt>
                <c:pt idx="51">
                  <c:v>-2.9</c:v>
                </c:pt>
                <c:pt idx="52">
                  <c:v>-3.5</c:v>
                </c:pt>
                <c:pt idx="53">
                  <c:v>-4.9000000000000004</c:v>
                </c:pt>
                <c:pt idx="54">
                  <c:v>-7.5</c:v>
                </c:pt>
                <c:pt idx="55">
                  <c:v>-10.7</c:v>
                </c:pt>
                <c:pt idx="56">
                  <c:v>-11.2</c:v>
                </c:pt>
                <c:pt idx="57">
                  <c:v>-11.8</c:v>
                </c:pt>
                <c:pt idx="58">
                  <c:v>-11.8</c:v>
                </c:pt>
                <c:pt idx="59">
                  <c:v>-9.6999999999999993</c:v>
                </c:pt>
                <c:pt idx="60">
                  <c:v>-7.1</c:v>
                </c:pt>
                <c:pt idx="61">
                  <c:v>-6.6</c:v>
                </c:pt>
                <c:pt idx="62">
                  <c:v>-4.4000000000000004</c:v>
                </c:pt>
                <c:pt idx="63">
                  <c:v>-1.6</c:v>
                </c:pt>
                <c:pt idx="64">
                  <c:v>0</c:v>
                </c:pt>
                <c:pt idx="65">
                  <c:v>2.6</c:v>
                </c:pt>
                <c:pt idx="66">
                  <c:v>2.8</c:v>
                </c:pt>
                <c:pt idx="67">
                  <c:v>3.6</c:v>
                </c:pt>
                <c:pt idx="68">
                  <c:v>6.8</c:v>
                </c:pt>
                <c:pt idx="69">
                  <c:v>8.5</c:v>
                </c:pt>
                <c:pt idx="70">
                  <c:v>7.8</c:v>
                </c:pt>
                <c:pt idx="71">
                  <c:v>7</c:v>
                </c:pt>
                <c:pt idx="72">
                  <c:v>3.1</c:v>
                </c:pt>
                <c:pt idx="73">
                  <c:v>4.3</c:v>
                </c:pt>
                <c:pt idx="74">
                  <c:v>2.6</c:v>
                </c:pt>
                <c:pt idx="75">
                  <c:v>-4.5999999999999996</c:v>
                </c:pt>
                <c:pt idx="76">
                  <c:v>-6</c:v>
                </c:pt>
                <c:pt idx="77">
                  <c:v>-5.7</c:v>
                </c:pt>
                <c:pt idx="78">
                  <c:v>-2.7</c:v>
                </c:pt>
                <c:pt idx="79">
                  <c:v>-2.1</c:v>
                </c:pt>
                <c:pt idx="80">
                  <c:v>-0.3</c:v>
                </c:pt>
                <c:pt idx="81">
                  <c:v>1.6</c:v>
                </c:pt>
                <c:pt idx="82">
                  <c:v>1.6</c:v>
                </c:pt>
                <c:pt idx="83">
                  <c:v>1.5</c:v>
                </c:pt>
                <c:pt idx="84">
                  <c:v>2.7</c:v>
                </c:pt>
                <c:pt idx="85">
                  <c:v>2</c:v>
                </c:pt>
                <c:pt idx="86">
                  <c:v>4.9000000000000004</c:v>
                </c:pt>
                <c:pt idx="87">
                  <c:v>4.8</c:v>
                </c:pt>
                <c:pt idx="88">
                  <c:v>6.2</c:v>
                </c:pt>
                <c:pt idx="89">
                  <c:v>7.4</c:v>
                </c:pt>
                <c:pt idx="90">
                  <c:v>4.0999999999999996</c:v>
                </c:pt>
                <c:pt idx="91">
                  <c:v>5</c:v>
                </c:pt>
                <c:pt idx="92">
                  <c:v>11.6</c:v>
                </c:pt>
                <c:pt idx="93">
                  <c:v>12.2</c:v>
                </c:pt>
                <c:pt idx="94">
                  <c:v>9.4</c:v>
                </c:pt>
                <c:pt idx="95">
                  <c:v>5.4</c:v>
                </c:pt>
                <c:pt idx="96">
                  <c:v>10</c:v>
                </c:pt>
                <c:pt idx="97">
                  <c:v>10.4</c:v>
                </c:pt>
                <c:pt idx="98">
                  <c:v>14.1</c:v>
                </c:pt>
                <c:pt idx="99">
                  <c:v>13.4</c:v>
                </c:pt>
                <c:pt idx="100">
                  <c:v>13.2</c:v>
                </c:pt>
                <c:pt idx="101">
                  <c:v>17.100000000000001</c:v>
                </c:pt>
                <c:pt idx="102">
                  <c:v>12.7</c:v>
                </c:pt>
                <c:pt idx="103">
                  <c:v>12.4</c:v>
                </c:pt>
                <c:pt idx="104">
                  <c:v>15.5</c:v>
                </c:pt>
                <c:pt idx="105">
                  <c:v>13.1</c:v>
                </c:pt>
                <c:pt idx="106">
                  <c:v>12.2</c:v>
                </c:pt>
                <c:pt idx="107">
                  <c:v>12.8</c:v>
                </c:pt>
                <c:pt idx="108">
                  <c:v>15.3</c:v>
                </c:pt>
                <c:pt idx="109">
                  <c:v>16.399999999999999</c:v>
                </c:pt>
                <c:pt idx="110">
                  <c:v>17.899999999999999</c:v>
                </c:pt>
                <c:pt idx="111">
                  <c:v>16.399999999999999</c:v>
                </c:pt>
                <c:pt idx="112">
                  <c:v>15.7</c:v>
                </c:pt>
                <c:pt idx="113">
                  <c:v>14.7</c:v>
                </c:pt>
                <c:pt idx="114">
                  <c:v>15.6</c:v>
                </c:pt>
                <c:pt idx="115">
                  <c:v>10</c:v>
                </c:pt>
                <c:pt idx="116">
                  <c:v>11.3</c:v>
                </c:pt>
                <c:pt idx="117">
                  <c:v>16.2</c:v>
                </c:pt>
                <c:pt idx="118">
                  <c:v>19.100000000000001</c:v>
                </c:pt>
                <c:pt idx="119">
                  <c:v>16.2</c:v>
                </c:pt>
                <c:pt idx="120">
                  <c:v>13.4</c:v>
                </c:pt>
                <c:pt idx="121">
                  <c:v>16.7</c:v>
                </c:pt>
                <c:pt idx="122">
                  <c:v>16.3</c:v>
                </c:pt>
                <c:pt idx="123">
                  <c:v>14.6</c:v>
                </c:pt>
                <c:pt idx="124">
                  <c:v>14.1</c:v>
                </c:pt>
                <c:pt idx="125">
                  <c:v>14</c:v>
                </c:pt>
                <c:pt idx="126">
                  <c:v>15.9</c:v>
                </c:pt>
                <c:pt idx="127">
                  <c:v>16.2</c:v>
                </c:pt>
                <c:pt idx="128">
                  <c:v>16.100000000000001</c:v>
                </c:pt>
                <c:pt idx="129">
                  <c:v>16.899999999999999</c:v>
                </c:pt>
                <c:pt idx="130">
                  <c:v>15.8</c:v>
                </c:pt>
                <c:pt idx="131">
                  <c:v>17</c:v>
                </c:pt>
                <c:pt idx="132">
                  <c:v>18.2</c:v>
                </c:pt>
                <c:pt idx="133">
                  <c:v>16.2</c:v>
                </c:pt>
                <c:pt idx="134">
                  <c:v>12.3</c:v>
                </c:pt>
                <c:pt idx="135">
                  <c:v>12</c:v>
                </c:pt>
                <c:pt idx="136">
                  <c:v>12.5</c:v>
                </c:pt>
                <c:pt idx="137">
                  <c:v>13.8</c:v>
                </c:pt>
                <c:pt idx="138">
                  <c:v>13.3</c:v>
                </c:pt>
                <c:pt idx="139">
                  <c:v>14.9</c:v>
                </c:pt>
                <c:pt idx="140">
                  <c:v>15.7</c:v>
                </c:pt>
                <c:pt idx="141">
                  <c:v>17.399999999999999</c:v>
                </c:pt>
                <c:pt idx="142">
                  <c:v>18.600000000000001</c:v>
                </c:pt>
                <c:pt idx="143">
                  <c:v>17.899999999999999</c:v>
                </c:pt>
                <c:pt idx="144">
                  <c:v>17</c:v>
                </c:pt>
                <c:pt idx="145">
                  <c:v>18.600000000000001</c:v>
                </c:pt>
                <c:pt idx="146">
                  <c:v>20.399999999999999</c:v>
                </c:pt>
                <c:pt idx="147">
                  <c:v>21.4</c:v>
                </c:pt>
                <c:pt idx="148">
                  <c:v>21.3</c:v>
                </c:pt>
                <c:pt idx="149">
                  <c:v>20</c:v>
                </c:pt>
                <c:pt idx="150">
                  <c:v>21.8</c:v>
                </c:pt>
                <c:pt idx="151">
                  <c:v>19.5</c:v>
                </c:pt>
                <c:pt idx="152">
                  <c:v>19.600000000000001</c:v>
                </c:pt>
                <c:pt idx="153">
                  <c:v>18.7</c:v>
                </c:pt>
                <c:pt idx="154">
                  <c:v>20</c:v>
                </c:pt>
                <c:pt idx="155">
                  <c:v>19.7</c:v>
                </c:pt>
                <c:pt idx="156">
                  <c:v>19.100000000000001</c:v>
                </c:pt>
                <c:pt idx="157">
                  <c:v>19.7</c:v>
                </c:pt>
                <c:pt idx="158">
                  <c:v>21.1</c:v>
                </c:pt>
                <c:pt idx="159">
                  <c:v>20.399999999999999</c:v>
                </c:pt>
                <c:pt idx="160">
                  <c:v>20.2</c:v>
                </c:pt>
                <c:pt idx="161">
                  <c:v>20.9</c:v>
                </c:pt>
                <c:pt idx="162">
                  <c:v>18</c:v>
                </c:pt>
                <c:pt idx="163">
                  <c:v>14.3</c:v>
                </c:pt>
                <c:pt idx="164">
                  <c:v>14</c:v>
                </c:pt>
                <c:pt idx="165">
                  <c:v>16.899999999999999</c:v>
                </c:pt>
                <c:pt idx="166">
                  <c:v>18.600000000000001</c:v>
                </c:pt>
                <c:pt idx="167">
                  <c:v>20</c:v>
                </c:pt>
                <c:pt idx="168">
                  <c:v>18.600000000000001</c:v>
                </c:pt>
                <c:pt idx="169">
                  <c:v>19.7</c:v>
                </c:pt>
                <c:pt idx="170">
                  <c:v>21</c:v>
                </c:pt>
                <c:pt idx="171">
                  <c:v>20.2</c:v>
                </c:pt>
                <c:pt idx="172">
                  <c:v>10.9</c:v>
                </c:pt>
                <c:pt idx="173">
                  <c:v>11.9</c:v>
                </c:pt>
                <c:pt idx="174">
                  <c:v>12.6</c:v>
                </c:pt>
                <c:pt idx="175">
                  <c:v>14.4</c:v>
                </c:pt>
                <c:pt idx="176">
                  <c:v>15.1</c:v>
                </c:pt>
                <c:pt idx="177">
                  <c:v>15.8</c:v>
                </c:pt>
                <c:pt idx="178">
                  <c:v>16.399999999999999</c:v>
                </c:pt>
                <c:pt idx="179">
                  <c:v>20.6</c:v>
                </c:pt>
                <c:pt idx="180">
                  <c:v>14.5</c:v>
                </c:pt>
                <c:pt idx="181">
                  <c:v>13.2</c:v>
                </c:pt>
                <c:pt idx="182">
                  <c:v>15.2</c:v>
                </c:pt>
                <c:pt idx="183">
                  <c:v>17.8</c:v>
                </c:pt>
                <c:pt idx="184">
                  <c:v>20.8</c:v>
                </c:pt>
                <c:pt idx="185">
                  <c:v>22.3</c:v>
                </c:pt>
                <c:pt idx="186">
                  <c:v>19.100000000000001</c:v>
                </c:pt>
                <c:pt idx="187">
                  <c:v>18.600000000000001</c:v>
                </c:pt>
                <c:pt idx="188">
                  <c:v>18.7</c:v>
                </c:pt>
                <c:pt idx="189">
                  <c:v>19.899999999999999</c:v>
                </c:pt>
                <c:pt idx="190">
                  <c:v>16</c:v>
                </c:pt>
                <c:pt idx="191">
                  <c:v>14.6</c:v>
                </c:pt>
                <c:pt idx="192">
                  <c:v>16.100000000000001</c:v>
                </c:pt>
                <c:pt idx="193">
                  <c:v>18.7</c:v>
                </c:pt>
                <c:pt idx="194">
                  <c:v>19.5</c:v>
                </c:pt>
                <c:pt idx="195">
                  <c:v>20.2</c:v>
                </c:pt>
                <c:pt idx="196">
                  <c:v>19.3</c:v>
                </c:pt>
                <c:pt idx="197">
                  <c:v>19.7</c:v>
                </c:pt>
                <c:pt idx="198">
                  <c:v>19.7</c:v>
                </c:pt>
                <c:pt idx="199">
                  <c:v>20</c:v>
                </c:pt>
                <c:pt idx="200">
                  <c:v>20.399999999999999</c:v>
                </c:pt>
                <c:pt idx="201">
                  <c:v>21.7</c:v>
                </c:pt>
                <c:pt idx="202">
                  <c:v>20.100000000000001</c:v>
                </c:pt>
                <c:pt idx="203">
                  <c:v>21.2</c:v>
                </c:pt>
                <c:pt idx="204">
                  <c:v>22.5</c:v>
                </c:pt>
                <c:pt idx="205">
                  <c:v>22.1</c:v>
                </c:pt>
                <c:pt idx="206">
                  <c:v>22.4</c:v>
                </c:pt>
                <c:pt idx="207">
                  <c:v>22.3</c:v>
                </c:pt>
                <c:pt idx="208">
                  <c:v>22.8</c:v>
                </c:pt>
                <c:pt idx="209">
                  <c:v>23.8</c:v>
                </c:pt>
                <c:pt idx="210">
                  <c:v>24.4</c:v>
                </c:pt>
                <c:pt idx="211">
                  <c:v>25.5</c:v>
                </c:pt>
                <c:pt idx="212">
                  <c:v>25.7</c:v>
                </c:pt>
                <c:pt idx="213">
                  <c:v>25.5</c:v>
                </c:pt>
                <c:pt idx="214">
                  <c:v>25</c:v>
                </c:pt>
                <c:pt idx="215">
                  <c:v>24.7</c:v>
                </c:pt>
                <c:pt idx="216">
                  <c:v>22.2</c:v>
                </c:pt>
                <c:pt idx="217">
                  <c:v>21</c:v>
                </c:pt>
                <c:pt idx="218">
                  <c:v>24.5</c:v>
                </c:pt>
                <c:pt idx="219">
                  <c:v>24.4</c:v>
                </c:pt>
                <c:pt idx="220">
                  <c:v>26.6</c:v>
                </c:pt>
                <c:pt idx="221">
                  <c:v>19.100000000000001</c:v>
                </c:pt>
                <c:pt idx="222">
                  <c:v>18.3</c:v>
                </c:pt>
                <c:pt idx="223">
                  <c:v>19.3</c:v>
                </c:pt>
                <c:pt idx="224">
                  <c:v>23.3</c:v>
                </c:pt>
                <c:pt idx="225">
                  <c:v>20.3</c:v>
                </c:pt>
                <c:pt idx="226">
                  <c:v>19</c:v>
                </c:pt>
                <c:pt idx="227">
                  <c:v>19.899999999999999</c:v>
                </c:pt>
                <c:pt idx="228">
                  <c:v>21.6</c:v>
                </c:pt>
                <c:pt idx="229">
                  <c:v>22.2</c:v>
                </c:pt>
                <c:pt idx="230">
                  <c:v>23.2</c:v>
                </c:pt>
                <c:pt idx="231">
                  <c:v>23.6</c:v>
                </c:pt>
                <c:pt idx="232">
                  <c:v>21.1</c:v>
                </c:pt>
                <c:pt idx="233">
                  <c:v>22.2</c:v>
                </c:pt>
                <c:pt idx="234">
                  <c:v>23.6</c:v>
                </c:pt>
                <c:pt idx="235">
                  <c:v>19.2</c:v>
                </c:pt>
                <c:pt idx="236">
                  <c:v>15.2</c:v>
                </c:pt>
                <c:pt idx="237">
                  <c:v>12.4</c:v>
                </c:pt>
                <c:pt idx="238">
                  <c:v>16</c:v>
                </c:pt>
                <c:pt idx="239">
                  <c:v>17.3</c:v>
                </c:pt>
                <c:pt idx="240">
                  <c:v>18.899999999999999</c:v>
                </c:pt>
                <c:pt idx="241">
                  <c:v>17.3</c:v>
                </c:pt>
                <c:pt idx="242">
                  <c:v>15.7</c:v>
                </c:pt>
                <c:pt idx="243">
                  <c:v>14.8</c:v>
                </c:pt>
                <c:pt idx="244">
                  <c:v>17.100000000000001</c:v>
                </c:pt>
                <c:pt idx="245">
                  <c:v>17.8</c:v>
                </c:pt>
                <c:pt idx="246">
                  <c:v>17.899999999999999</c:v>
                </c:pt>
                <c:pt idx="247">
                  <c:v>17.2</c:v>
                </c:pt>
                <c:pt idx="248">
                  <c:v>16.7</c:v>
                </c:pt>
                <c:pt idx="249">
                  <c:v>17.100000000000001</c:v>
                </c:pt>
                <c:pt idx="250">
                  <c:v>15.5</c:v>
                </c:pt>
                <c:pt idx="251">
                  <c:v>15.9</c:v>
                </c:pt>
                <c:pt idx="252">
                  <c:v>17.600000000000001</c:v>
                </c:pt>
                <c:pt idx="253">
                  <c:v>18.5</c:v>
                </c:pt>
                <c:pt idx="254">
                  <c:v>19.5</c:v>
                </c:pt>
                <c:pt idx="255">
                  <c:v>17.8</c:v>
                </c:pt>
                <c:pt idx="256">
                  <c:v>14.8</c:v>
                </c:pt>
                <c:pt idx="257">
                  <c:v>14.3</c:v>
                </c:pt>
                <c:pt idx="258">
                  <c:v>13.8</c:v>
                </c:pt>
                <c:pt idx="259">
                  <c:v>16.2</c:v>
                </c:pt>
                <c:pt idx="260">
                  <c:v>18.8</c:v>
                </c:pt>
                <c:pt idx="261">
                  <c:v>18.100000000000001</c:v>
                </c:pt>
                <c:pt idx="262">
                  <c:v>18.7</c:v>
                </c:pt>
                <c:pt idx="263">
                  <c:v>18.899999999999999</c:v>
                </c:pt>
                <c:pt idx="264">
                  <c:v>12.5</c:v>
                </c:pt>
                <c:pt idx="265">
                  <c:v>13.1</c:v>
                </c:pt>
                <c:pt idx="266">
                  <c:v>7.8</c:v>
                </c:pt>
                <c:pt idx="267">
                  <c:v>5.4</c:v>
                </c:pt>
                <c:pt idx="268">
                  <c:v>7.6</c:v>
                </c:pt>
                <c:pt idx="269">
                  <c:v>12.1</c:v>
                </c:pt>
                <c:pt idx="270">
                  <c:v>12.3</c:v>
                </c:pt>
                <c:pt idx="271">
                  <c:v>6.4</c:v>
                </c:pt>
                <c:pt idx="272">
                  <c:v>7.5</c:v>
                </c:pt>
                <c:pt idx="273">
                  <c:v>7.6</c:v>
                </c:pt>
                <c:pt idx="274">
                  <c:v>7.4</c:v>
                </c:pt>
                <c:pt idx="275">
                  <c:v>9.6999999999999993</c:v>
                </c:pt>
                <c:pt idx="276">
                  <c:v>7.9</c:v>
                </c:pt>
                <c:pt idx="277">
                  <c:v>10.199999999999999</c:v>
                </c:pt>
                <c:pt idx="278">
                  <c:v>12.8</c:v>
                </c:pt>
                <c:pt idx="279">
                  <c:v>13.3</c:v>
                </c:pt>
                <c:pt idx="280">
                  <c:v>9.8000000000000007</c:v>
                </c:pt>
                <c:pt idx="281">
                  <c:v>11.2</c:v>
                </c:pt>
                <c:pt idx="282">
                  <c:v>14.2</c:v>
                </c:pt>
                <c:pt idx="283">
                  <c:v>15</c:v>
                </c:pt>
                <c:pt idx="284">
                  <c:v>13.2</c:v>
                </c:pt>
                <c:pt idx="285">
                  <c:v>13.1</c:v>
                </c:pt>
                <c:pt idx="286">
                  <c:v>14.4</c:v>
                </c:pt>
                <c:pt idx="287">
                  <c:v>13</c:v>
                </c:pt>
                <c:pt idx="288">
                  <c:v>12.2</c:v>
                </c:pt>
                <c:pt idx="289">
                  <c:v>11.3</c:v>
                </c:pt>
                <c:pt idx="290">
                  <c:v>10.9</c:v>
                </c:pt>
                <c:pt idx="291">
                  <c:v>9.8000000000000007</c:v>
                </c:pt>
                <c:pt idx="292">
                  <c:v>8.8000000000000007</c:v>
                </c:pt>
                <c:pt idx="293">
                  <c:v>5.9</c:v>
                </c:pt>
                <c:pt idx="294">
                  <c:v>7.2</c:v>
                </c:pt>
                <c:pt idx="295">
                  <c:v>7.8</c:v>
                </c:pt>
                <c:pt idx="296">
                  <c:v>7.2</c:v>
                </c:pt>
                <c:pt idx="297">
                  <c:v>10.4</c:v>
                </c:pt>
                <c:pt idx="298">
                  <c:v>8.4</c:v>
                </c:pt>
                <c:pt idx="299">
                  <c:v>6.3</c:v>
                </c:pt>
                <c:pt idx="300">
                  <c:v>4</c:v>
                </c:pt>
                <c:pt idx="301">
                  <c:v>10.6</c:v>
                </c:pt>
                <c:pt idx="302">
                  <c:v>12.6</c:v>
                </c:pt>
                <c:pt idx="303">
                  <c:v>8.3000000000000007</c:v>
                </c:pt>
                <c:pt idx="304">
                  <c:v>10.7</c:v>
                </c:pt>
                <c:pt idx="305">
                  <c:v>9.6</c:v>
                </c:pt>
                <c:pt idx="306">
                  <c:v>9.1</c:v>
                </c:pt>
                <c:pt idx="307">
                  <c:v>10.7</c:v>
                </c:pt>
                <c:pt idx="308">
                  <c:v>10.8</c:v>
                </c:pt>
                <c:pt idx="309">
                  <c:v>11.1</c:v>
                </c:pt>
                <c:pt idx="310">
                  <c:v>9.9</c:v>
                </c:pt>
                <c:pt idx="311">
                  <c:v>8.6999999999999993</c:v>
                </c:pt>
                <c:pt idx="312">
                  <c:v>8.8000000000000007</c:v>
                </c:pt>
                <c:pt idx="313">
                  <c:v>8.1999999999999993</c:v>
                </c:pt>
                <c:pt idx="314">
                  <c:v>7.7</c:v>
                </c:pt>
                <c:pt idx="315">
                  <c:v>8</c:v>
                </c:pt>
                <c:pt idx="316">
                  <c:v>8.1999999999999993</c:v>
                </c:pt>
                <c:pt idx="317">
                  <c:v>4.2</c:v>
                </c:pt>
                <c:pt idx="318">
                  <c:v>3.5</c:v>
                </c:pt>
                <c:pt idx="319">
                  <c:v>1.9</c:v>
                </c:pt>
                <c:pt idx="320">
                  <c:v>0.3</c:v>
                </c:pt>
                <c:pt idx="321">
                  <c:v>-0.8</c:v>
                </c:pt>
                <c:pt idx="322">
                  <c:v>-0.5</c:v>
                </c:pt>
                <c:pt idx="323">
                  <c:v>0.2</c:v>
                </c:pt>
                <c:pt idx="324">
                  <c:v>1</c:v>
                </c:pt>
                <c:pt idx="325">
                  <c:v>1.6</c:v>
                </c:pt>
                <c:pt idx="326">
                  <c:v>3.4</c:v>
                </c:pt>
                <c:pt idx="327">
                  <c:v>4.3</c:v>
                </c:pt>
                <c:pt idx="328">
                  <c:v>3.1</c:v>
                </c:pt>
                <c:pt idx="329">
                  <c:v>2.2999999999999998</c:v>
                </c:pt>
                <c:pt idx="330">
                  <c:v>-2.1</c:v>
                </c:pt>
                <c:pt idx="331">
                  <c:v>-3.9</c:v>
                </c:pt>
                <c:pt idx="332">
                  <c:v>-3.9</c:v>
                </c:pt>
                <c:pt idx="333">
                  <c:v>-3.2</c:v>
                </c:pt>
                <c:pt idx="334">
                  <c:v>-1.7</c:v>
                </c:pt>
                <c:pt idx="335">
                  <c:v>0.5</c:v>
                </c:pt>
                <c:pt idx="336">
                  <c:v>4.9000000000000004</c:v>
                </c:pt>
                <c:pt idx="337">
                  <c:v>3.6</c:v>
                </c:pt>
                <c:pt idx="338">
                  <c:v>-1</c:v>
                </c:pt>
                <c:pt idx="339">
                  <c:v>0.6</c:v>
                </c:pt>
                <c:pt idx="340">
                  <c:v>6</c:v>
                </c:pt>
                <c:pt idx="341">
                  <c:v>4.9000000000000004</c:v>
                </c:pt>
                <c:pt idx="342">
                  <c:v>5.4</c:v>
                </c:pt>
                <c:pt idx="343">
                  <c:v>1.7</c:v>
                </c:pt>
                <c:pt idx="344">
                  <c:v>0.8</c:v>
                </c:pt>
                <c:pt idx="345">
                  <c:v>-0.9</c:v>
                </c:pt>
                <c:pt idx="346">
                  <c:v>-3</c:v>
                </c:pt>
                <c:pt idx="347">
                  <c:v>-2.8</c:v>
                </c:pt>
                <c:pt idx="348">
                  <c:v>-2.5</c:v>
                </c:pt>
                <c:pt idx="349">
                  <c:v>-3.3</c:v>
                </c:pt>
                <c:pt idx="350">
                  <c:v>-0.5</c:v>
                </c:pt>
                <c:pt idx="351">
                  <c:v>0.4</c:v>
                </c:pt>
                <c:pt idx="352">
                  <c:v>-0.8</c:v>
                </c:pt>
                <c:pt idx="353">
                  <c:v>-0.8</c:v>
                </c:pt>
                <c:pt idx="354">
                  <c:v>3.1</c:v>
                </c:pt>
                <c:pt idx="355">
                  <c:v>6.1</c:v>
                </c:pt>
                <c:pt idx="356">
                  <c:v>4.8</c:v>
                </c:pt>
                <c:pt idx="357">
                  <c:v>0.4</c:v>
                </c:pt>
                <c:pt idx="358">
                  <c:v>1.4</c:v>
                </c:pt>
                <c:pt idx="359">
                  <c:v>1.9</c:v>
                </c:pt>
                <c:pt idx="360">
                  <c:v>3.9</c:v>
                </c:pt>
                <c:pt idx="361">
                  <c:v>3.3</c:v>
                </c:pt>
                <c:pt idx="362">
                  <c:v>2.2000000000000002</c:v>
                </c:pt>
                <c:pt idx="363">
                  <c:v>3.1</c:v>
                </c:pt>
                <c:pt idx="364">
                  <c:v>2.2000000000000002</c:v>
                </c:pt>
                <c:pt idx="365">
                  <c:v>-4.4000000000000004</c:v>
                </c:pt>
              </c:numCache>
            </c:numRef>
          </c:xVal>
          <c:yVal>
            <c:numRef>
              <c:f>' 21'!$P$7:$P$372</c:f>
              <c:numCache>
                <c:formatCode>0.0000</c:formatCode>
                <c:ptCount val="366"/>
                <c:pt idx="0">
                  <c:v>30.355103749715628</c:v>
                </c:pt>
                <c:pt idx="1">
                  <c:v>34.70931288596659</c:v>
                </c:pt>
                <c:pt idx="2">
                  <c:v>35.825466283477567</c:v>
                </c:pt>
                <c:pt idx="3">
                  <c:v>33.396867471403723</c:v>
                </c:pt>
                <c:pt idx="4">
                  <c:v>30.835093353551589</c:v>
                </c:pt>
                <c:pt idx="5">
                  <c:v>26.421686653271582</c:v>
                </c:pt>
                <c:pt idx="6">
                  <c:v>29.37060883809772</c:v>
                </c:pt>
                <c:pt idx="7">
                  <c:v>34.20674173944775</c:v>
                </c:pt>
                <c:pt idx="8">
                  <c:v>32.212870183972818</c:v>
                </c:pt>
                <c:pt idx="9">
                  <c:v>34.856992959165417</c:v>
                </c:pt>
                <c:pt idx="10">
                  <c:v>35.449394119793347</c:v>
                </c:pt>
                <c:pt idx="11">
                  <c:v>35.541253283090228</c:v>
                </c:pt>
                <c:pt idx="12">
                  <c:v>33.786577639106014</c:v>
                </c:pt>
                <c:pt idx="13">
                  <c:v>36.0380870224229</c:v>
                </c:pt>
                <c:pt idx="14">
                  <c:v>40.825762006282162</c:v>
                </c:pt>
                <c:pt idx="15">
                  <c:v>40.325306275525186</c:v>
                </c:pt>
                <c:pt idx="16">
                  <c:v>38.994155394850189</c:v>
                </c:pt>
                <c:pt idx="17">
                  <c:v>38.349849065320505</c:v>
                </c:pt>
                <c:pt idx="18">
                  <c:v>38.871634070665621</c:v>
                </c:pt>
                <c:pt idx="19">
                  <c:v>34.39462450853194</c:v>
                </c:pt>
                <c:pt idx="20">
                  <c:v>36.124405496417822</c:v>
                </c:pt>
                <c:pt idx="21">
                  <c:v>40.814680811315036</c:v>
                </c:pt>
                <c:pt idx="22">
                  <c:v>39.286469019845143</c:v>
                </c:pt>
                <c:pt idx="23">
                  <c:v>36.059900442350624</c:v>
                </c:pt>
                <c:pt idx="24">
                  <c:v>37.921800229723388</c:v>
                </c:pt>
                <c:pt idx="25">
                  <c:v>37.682842207038505</c:v>
                </c:pt>
                <c:pt idx="26">
                  <c:v>32.279445743627683</c:v>
                </c:pt>
                <c:pt idx="27">
                  <c:v>31.000592202913253</c:v>
                </c:pt>
                <c:pt idx="28">
                  <c:v>30.998213245758382</c:v>
                </c:pt>
                <c:pt idx="29">
                  <c:v>32.925753179625168</c:v>
                </c:pt>
                <c:pt idx="30">
                  <c:v>33.642167159546339</c:v>
                </c:pt>
                <c:pt idx="31">
                  <c:v>34.000938704329577</c:v>
                </c:pt>
                <c:pt idx="32">
                  <c:v>35.820912070490955</c:v>
                </c:pt>
                <c:pt idx="33">
                  <c:v>31.979863029947417</c:v>
                </c:pt>
                <c:pt idx="34">
                  <c:v>34.110696630001023</c:v>
                </c:pt>
                <c:pt idx="35">
                  <c:v>42.549614686881633</c:v>
                </c:pt>
                <c:pt idx="36">
                  <c:v>44.241122898801422</c:v>
                </c:pt>
                <c:pt idx="37">
                  <c:v>42.780778078179203</c:v>
                </c:pt>
                <c:pt idx="38">
                  <c:v>42.640127365985627</c:v>
                </c:pt>
                <c:pt idx="39">
                  <c:v>41.325741847077474</c:v>
                </c:pt>
                <c:pt idx="40">
                  <c:v>36.143450451414736</c:v>
                </c:pt>
                <c:pt idx="41">
                  <c:v>34.89849195904349</c:v>
                </c:pt>
                <c:pt idx="42">
                  <c:v>38.366052428706389</c:v>
                </c:pt>
                <c:pt idx="43">
                  <c:v>41.154912376292501</c:v>
                </c:pt>
                <c:pt idx="44">
                  <c:v>41.915290758789041</c:v>
                </c:pt>
                <c:pt idx="45">
                  <c:v>39.543381037325801</c:v>
                </c:pt>
                <c:pt idx="46">
                  <c:v>37.352479560092149</c:v>
                </c:pt>
                <c:pt idx="47">
                  <c:v>35.540237704805406</c:v>
                </c:pt>
                <c:pt idx="48">
                  <c:v>36.920992982429681</c:v>
                </c:pt>
                <c:pt idx="49">
                  <c:v>42.391377435221834</c:v>
                </c:pt>
                <c:pt idx="50">
                  <c:v>43.292296886612668</c:v>
                </c:pt>
                <c:pt idx="51">
                  <c:v>42.898680508098252</c:v>
                </c:pt>
                <c:pt idx="52">
                  <c:v>43.52583479383582</c:v>
                </c:pt>
                <c:pt idx="53">
                  <c:v>42.880565435501033</c:v>
                </c:pt>
                <c:pt idx="54">
                  <c:v>42.507480827840148</c:v>
                </c:pt>
                <c:pt idx="55">
                  <c:v>46.051774485443595</c:v>
                </c:pt>
                <c:pt idx="56">
                  <c:v>52.149470138071926</c:v>
                </c:pt>
                <c:pt idx="57">
                  <c:v>55.89859824415057</c:v>
                </c:pt>
                <c:pt idx="58">
                  <c:v>54.452973216329539</c:v>
                </c:pt>
                <c:pt idx="59">
                  <c:v>51.844586167716471</c:v>
                </c:pt>
                <c:pt idx="60">
                  <c:v>49.58388991260702</c:v>
                </c:pt>
                <c:pt idx="61">
                  <c:v>43.928190615342828</c:v>
                </c:pt>
                <c:pt idx="62">
                  <c:v>41.744671341556867</c:v>
                </c:pt>
                <c:pt idx="63">
                  <c:v>42.986414551134423</c:v>
                </c:pt>
                <c:pt idx="64">
                  <c:v>43.055111003480846</c:v>
                </c:pt>
                <c:pt idx="65">
                  <c:v>38.831359505922173</c:v>
                </c:pt>
                <c:pt idx="66">
                  <c:v>34.212950179756568</c:v>
                </c:pt>
                <c:pt idx="67">
                  <c:v>32.359219639127495</c:v>
                </c:pt>
                <c:pt idx="68">
                  <c:v>26.294335306985776</c:v>
                </c:pt>
                <c:pt idx="69">
                  <c:v>24.100159005455122</c:v>
                </c:pt>
                <c:pt idx="70">
                  <c:v>27.826631837870067</c:v>
                </c:pt>
                <c:pt idx="71">
                  <c:v>27.169403909607222</c:v>
                </c:pt>
                <c:pt idx="72">
                  <c:v>30.636717491723036</c:v>
                </c:pt>
                <c:pt idx="73">
                  <c:v>29.709241773153778</c:v>
                </c:pt>
                <c:pt idx="74">
                  <c:v>31.775819513574262</c:v>
                </c:pt>
                <c:pt idx="75">
                  <c:v>36.601536823755744</c:v>
                </c:pt>
                <c:pt idx="76">
                  <c:v>40.941477272441013</c:v>
                </c:pt>
                <c:pt idx="77">
                  <c:v>43.875960982849371</c:v>
                </c:pt>
                <c:pt idx="78">
                  <c:v>41.536582747472551</c:v>
                </c:pt>
                <c:pt idx="79">
                  <c:v>41.408745408744373</c:v>
                </c:pt>
                <c:pt idx="80">
                  <c:v>37.573922128245727</c:v>
                </c:pt>
                <c:pt idx="81">
                  <c:v>37.353310295972392</c:v>
                </c:pt>
                <c:pt idx="82">
                  <c:v>29.290768986139913</c:v>
                </c:pt>
                <c:pt idx="83">
                  <c:v>31.323485401584218</c:v>
                </c:pt>
                <c:pt idx="84">
                  <c:v>36.763187464217204</c:v>
                </c:pt>
                <c:pt idx="85">
                  <c:v>35.210845068172816</c:v>
                </c:pt>
                <c:pt idx="86">
                  <c:v>31.624568922625674</c:v>
                </c:pt>
                <c:pt idx="87">
                  <c:v>29.47019771179885</c:v>
                </c:pt>
                <c:pt idx="88">
                  <c:v>24.797161645614342</c:v>
                </c:pt>
                <c:pt idx="89">
                  <c:v>23.261852133735246</c:v>
                </c:pt>
                <c:pt idx="90">
                  <c:v>24.957251370825123</c:v>
                </c:pt>
                <c:pt idx="91">
                  <c:v>24.998054154503791</c:v>
                </c:pt>
                <c:pt idx="92">
                  <c:v>22.851361444452014</c:v>
                </c:pt>
                <c:pt idx="93">
                  <c:v>20.346018197308076</c:v>
                </c:pt>
                <c:pt idx="94">
                  <c:v>21.310789155086162</c:v>
                </c:pt>
                <c:pt idx="95">
                  <c:v>22.627702136523375</c:v>
                </c:pt>
                <c:pt idx="96">
                  <c:v>18.348626620997617</c:v>
                </c:pt>
                <c:pt idx="97">
                  <c:v>18.709503052675785</c:v>
                </c:pt>
                <c:pt idx="98">
                  <c:v>17.60174744751864</c:v>
                </c:pt>
                <c:pt idx="99">
                  <c:v>16.44418026669031</c:v>
                </c:pt>
                <c:pt idx="100">
                  <c:v>15.901200810068357</c:v>
                </c:pt>
                <c:pt idx="101">
                  <c:v>14.410762167950612</c:v>
                </c:pt>
                <c:pt idx="102">
                  <c:v>14.789232595329544</c:v>
                </c:pt>
                <c:pt idx="103">
                  <c:v>12.571089306133539</c:v>
                </c:pt>
                <c:pt idx="104">
                  <c:v>12.363841984572129</c:v>
                </c:pt>
                <c:pt idx="105">
                  <c:v>15.302284347044337</c:v>
                </c:pt>
                <c:pt idx="106">
                  <c:v>15.211655982275927</c:v>
                </c:pt>
                <c:pt idx="107">
                  <c:v>14.518254358445811</c:v>
                </c:pt>
                <c:pt idx="108">
                  <c:v>13.171177058142719</c:v>
                </c:pt>
                <c:pt idx="109">
                  <c:v>12.109339685178155</c:v>
                </c:pt>
                <c:pt idx="110">
                  <c:v>10.077745883711584</c:v>
                </c:pt>
                <c:pt idx="111">
                  <c:v>10.138759590783483</c:v>
                </c:pt>
                <c:pt idx="112">
                  <c:v>12.331192015861451</c:v>
                </c:pt>
                <c:pt idx="113">
                  <c:v>12.74077856069939</c:v>
                </c:pt>
                <c:pt idx="114">
                  <c:v>12.494411221851159</c:v>
                </c:pt>
                <c:pt idx="115">
                  <c:v>14.109420617444282</c:v>
                </c:pt>
                <c:pt idx="116">
                  <c:v>13.175854374617479</c:v>
                </c:pt>
                <c:pt idx="117">
                  <c:v>10.460251524382393</c:v>
                </c:pt>
                <c:pt idx="118">
                  <c:v>9.5093573911171951</c:v>
                </c:pt>
                <c:pt idx="119">
                  <c:v>10.346839966596304</c:v>
                </c:pt>
                <c:pt idx="120">
                  <c:v>10.910149434498308</c:v>
                </c:pt>
                <c:pt idx="121">
                  <c:v>11.694640746882568</c:v>
                </c:pt>
                <c:pt idx="122">
                  <c:v>12.105601748672383</c:v>
                </c:pt>
                <c:pt idx="123">
                  <c:v>11.693688709967269</c:v>
                </c:pt>
                <c:pt idx="124">
                  <c:v>9.9157346298865043</c:v>
                </c:pt>
                <c:pt idx="125">
                  <c:v>10.059511671361193</c:v>
                </c:pt>
                <c:pt idx="126">
                  <c:v>10.779877497400426</c:v>
                </c:pt>
                <c:pt idx="127">
                  <c:v>10.448240170094548</c:v>
                </c:pt>
                <c:pt idx="128">
                  <c:v>11.584315550194741</c:v>
                </c:pt>
                <c:pt idx="129">
                  <c:v>11.576176794693248</c:v>
                </c:pt>
                <c:pt idx="130">
                  <c:v>11.66079426683169</c:v>
                </c:pt>
                <c:pt idx="131">
                  <c:v>9.6521691581000528</c:v>
                </c:pt>
                <c:pt idx="132">
                  <c:v>9.9820908138910589</c:v>
                </c:pt>
                <c:pt idx="133">
                  <c:v>11.618385813590102</c:v>
                </c:pt>
                <c:pt idx="134">
                  <c:v>12.374773491825179</c:v>
                </c:pt>
                <c:pt idx="135">
                  <c:v>12.965771128261407</c:v>
                </c:pt>
                <c:pt idx="136">
                  <c:v>13.221140852544899</c:v>
                </c:pt>
                <c:pt idx="137">
                  <c:v>12.291009058469498</c:v>
                </c:pt>
                <c:pt idx="138">
                  <c:v>10.379228093822528</c:v>
                </c:pt>
                <c:pt idx="139">
                  <c:v>10.596414177221451</c:v>
                </c:pt>
                <c:pt idx="140">
                  <c:v>12.198106560026302</c:v>
                </c:pt>
                <c:pt idx="141">
                  <c:v>11.933265989435883</c:v>
                </c:pt>
                <c:pt idx="142">
                  <c:v>11.65966182677988</c:v>
                </c:pt>
                <c:pt idx="143">
                  <c:v>11.806049188426444</c:v>
                </c:pt>
                <c:pt idx="144">
                  <c:v>11.045877569891525</c:v>
                </c:pt>
                <c:pt idx="145">
                  <c:v>9.3826721056072202</c:v>
                </c:pt>
                <c:pt idx="146">
                  <c:v>9.7148238309494452</c:v>
                </c:pt>
                <c:pt idx="147">
                  <c:v>11.034075798621091</c:v>
                </c:pt>
                <c:pt idx="148">
                  <c:v>11.174971054950591</c:v>
                </c:pt>
                <c:pt idx="149">
                  <c:v>11.095606088298062</c:v>
                </c:pt>
                <c:pt idx="150">
                  <c:v>10.892608195704884</c:v>
                </c:pt>
                <c:pt idx="151">
                  <c:v>10.338173507119752</c:v>
                </c:pt>
                <c:pt idx="152">
                  <c:v>8.6709330273027554</c:v>
                </c:pt>
                <c:pt idx="153">
                  <c:v>9.0847476260377835</c:v>
                </c:pt>
                <c:pt idx="154">
                  <c:v>10.831265891728277</c:v>
                </c:pt>
                <c:pt idx="155">
                  <c:v>11.061891188793002</c:v>
                </c:pt>
                <c:pt idx="156">
                  <c:v>11.168887347625743</c:v>
                </c:pt>
                <c:pt idx="157">
                  <c:v>12.855631280138759</c:v>
                </c:pt>
                <c:pt idx="158">
                  <c:v>12.219488283480008</c:v>
                </c:pt>
                <c:pt idx="159">
                  <c:v>8.5617826181426278</c:v>
                </c:pt>
                <c:pt idx="160">
                  <c:v>8.8984291890830267</c:v>
                </c:pt>
                <c:pt idx="161">
                  <c:v>11.194724814868136</c:v>
                </c:pt>
                <c:pt idx="162">
                  <c:v>13.085120717689804</c:v>
                </c:pt>
                <c:pt idx="163">
                  <c:v>11.266193663229267</c:v>
                </c:pt>
                <c:pt idx="164">
                  <c:v>11.562634195575656</c:v>
                </c:pt>
                <c:pt idx="165">
                  <c:v>10.847633072809348</c:v>
                </c:pt>
                <c:pt idx="166">
                  <c:v>8.8612458689434455</c:v>
                </c:pt>
                <c:pt idx="167">
                  <c:v>9.0874433513745068</c:v>
                </c:pt>
                <c:pt idx="168">
                  <c:v>10.860933416697842</c:v>
                </c:pt>
                <c:pt idx="169">
                  <c:v>11.192576066581537</c:v>
                </c:pt>
                <c:pt idx="170">
                  <c:v>10.761398107033267</c:v>
                </c:pt>
                <c:pt idx="171">
                  <c:v>11.166915788378496</c:v>
                </c:pt>
                <c:pt idx="172">
                  <c:v>11.08253441435442</c:v>
                </c:pt>
                <c:pt idx="173">
                  <c:v>9.7026252879889778</c:v>
                </c:pt>
                <c:pt idx="174">
                  <c:v>10.050759347537204</c:v>
                </c:pt>
                <c:pt idx="175">
                  <c:v>13.268071173225135</c:v>
                </c:pt>
                <c:pt idx="176">
                  <c:v>14.001560921627226</c:v>
                </c:pt>
                <c:pt idx="177">
                  <c:v>11.599535655381695</c:v>
                </c:pt>
                <c:pt idx="178">
                  <c:v>11.590829853052908</c:v>
                </c:pt>
                <c:pt idx="179">
                  <c:v>10.560753724787885</c:v>
                </c:pt>
                <c:pt idx="180">
                  <c:v>8.9143509667293674</c:v>
                </c:pt>
                <c:pt idx="181">
                  <c:v>9.4068547040645907</c:v>
                </c:pt>
                <c:pt idx="182">
                  <c:v>12.962544232365167</c:v>
                </c:pt>
                <c:pt idx="183">
                  <c:v>12.936475196838927</c:v>
                </c:pt>
                <c:pt idx="184">
                  <c:v>12.622800949179025</c:v>
                </c:pt>
                <c:pt idx="185">
                  <c:v>10.750413130204</c:v>
                </c:pt>
                <c:pt idx="186">
                  <c:v>8.2731035953240841</c:v>
                </c:pt>
                <c:pt idx="187">
                  <c:v>7.6116809926142093</c:v>
                </c:pt>
                <c:pt idx="188">
                  <c:v>8.2433281144877419</c:v>
                </c:pt>
                <c:pt idx="189">
                  <c:v>9.9458840023053323</c:v>
                </c:pt>
                <c:pt idx="190">
                  <c:v>12.834315226437381</c:v>
                </c:pt>
                <c:pt idx="191">
                  <c:v>12.90330815334899</c:v>
                </c:pt>
                <c:pt idx="192">
                  <c:v>12.979250644917522</c:v>
                </c:pt>
                <c:pt idx="193">
                  <c:v>10.153873615517059</c:v>
                </c:pt>
                <c:pt idx="194">
                  <c:v>8.470982545966022</c:v>
                </c:pt>
                <c:pt idx="195">
                  <c:v>8.6526559335377442</c:v>
                </c:pt>
                <c:pt idx="196">
                  <c:v>12.870756936689524</c:v>
                </c:pt>
                <c:pt idx="197">
                  <c:v>12.693547724219954</c:v>
                </c:pt>
                <c:pt idx="198">
                  <c:v>11.014754352535716</c:v>
                </c:pt>
                <c:pt idx="199">
                  <c:v>12.730994381959654</c:v>
                </c:pt>
                <c:pt idx="200">
                  <c:v>12.058044152109526</c:v>
                </c:pt>
                <c:pt idx="201">
                  <c:v>7.8963862041673298</c:v>
                </c:pt>
                <c:pt idx="202">
                  <c:v>8.1290552348115899</c:v>
                </c:pt>
                <c:pt idx="203">
                  <c:v>12.40935764977308</c:v>
                </c:pt>
                <c:pt idx="204">
                  <c:v>12.31025904299001</c:v>
                </c:pt>
                <c:pt idx="205">
                  <c:v>12.206640999981889</c:v>
                </c:pt>
                <c:pt idx="206">
                  <c:v>11.66029969829855</c:v>
                </c:pt>
                <c:pt idx="207">
                  <c:v>10.777577483569157</c:v>
                </c:pt>
                <c:pt idx="208">
                  <c:v>7.2817490761749628</c:v>
                </c:pt>
                <c:pt idx="209">
                  <c:v>7.5630703567809903</c:v>
                </c:pt>
                <c:pt idx="210">
                  <c:v>11.62556420485606</c:v>
                </c:pt>
                <c:pt idx="211">
                  <c:v>11.679668660430064</c:v>
                </c:pt>
                <c:pt idx="212">
                  <c:v>11.901361716113572</c:v>
                </c:pt>
                <c:pt idx="213">
                  <c:v>11.898490046309941</c:v>
                </c:pt>
                <c:pt idx="214">
                  <c:v>10.797462796136006</c:v>
                </c:pt>
                <c:pt idx="215">
                  <c:v>7.274194270754947</c:v>
                </c:pt>
                <c:pt idx="216">
                  <c:v>7.8592027046841872</c:v>
                </c:pt>
                <c:pt idx="217">
                  <c:v>11.970596448508172</c:v>
                </c:pt>
                <c:pt idx="218">
                  <c:v>11.580836923239076</c:v>
                </c:pt>
                <c:pt idx="219">
                  <c:v>12.152957135074498</c:v>
                </c:pt>
                <c:pt idx="220">
                  <c:v>11.029632417339721</c:v>
                </c:pt>
                <c:pt idx="221">
                  <c:v>11.390304816360828</c:v>
                </c:pt>
                <c:pt idx="222">
                  <c:v>8.7093353428852698</c:v>
                </c:pt>
                <c:pt idx="223">
                  <c:v>8.2487021339303492</c:v>
                </c:pt>
                <c:pt idx="224">
                  <c:v>11.761655438417085</c:v>
                </c:pt>
                <c:pt idx="225">
                  <c:v>11.911268044317099</c:v>
                </c:pt>
                <c:pt idx="226">
                  <c:v>11.956687635818573</c:v>
                </c:pt>
                <c:pt idx="227">
                  <c:v>12.19765096712452</c:v>
                </c:pt>
                <c:pt idx="228">
                  <c:v>11.577494090692587</c:v>
                </c:pt>
                <c:pt idx="229">
                  <c:v>7.9390115318219294</c:v>
                </c:pt>
                <c:pt idx="230">
                  <c:v>8.4863868535807345</c:v>
                </c:pt>
                <c:pt idx="231">
                  <c:v>12.763266637914921</c:v>
                </c:pt>
                <c:pt idx="232">
                  <c:v>13.104197670178001</c:v>
                </c:pt>
                <c:pt idx="233">
                  <c:v>12.80271349974838</c:v>
                </c:pt>
                <c:pt idx="234">
                  <c:v>12.571072800334692</c:v>
                </c:pt>
                <c:pt idx="235">
                  <c:v>11.602359968313387</c:v>
                </c:pt>
                <c:pt idx="236">
                  <c:v>8.1541117261059686</c:v>
                </c:pt>
                <c:pt idx="237">
                  <c:v>8.9063808728103258</c:v>
                </c:pt>
                <c:pt idx="238">
                  <c:v>12.848814233730646</c:v>
                </c:pt>
                <c:pt idx="239">
                  <c:v>14.051005235918359</c:v>
                </c:pt>
                <c:pt idx="240">
                  <c:v>12.623961458003881</c:v>
                </c:pt>
                <c:pt idx="241">
                  <c:v>10.755300856704448</c:v>
                </c:pt>
                <c:pt idx="242">
                  <c:v>12.289919228678549</c:v>
                </c:pt>
                <c:pt idx="243">
                  <c:v>8.5643801209620065</c:v>
                </c:pt>
                <c:pt idx="244">
                  <c:v>9.138938286305283</c:v>
                </c:pt>
                <c:pt idx="245">
                  <c:v>12.999160485433585</c:v>
                </c:pt>
                <c:pt idx="246">
                  <c:v>14.210971291277376</c:v>
                </c:pt>
                <c:pt idx="247">
                  <c:v>13.122051379996105</c:v>
                </c:pt>
                <c:pt idx="248">
                  <c:v>12.896124773768003</c:v>
                </c:pt>
                <c:pt idx="249">
                  <c:v>12.400801805908188</c:v>
                </c:pt>
                <c:pt idx="250">
                  <c:v>8.734030628839184</c:v>
                </c:pt>
                <c:pt idx="251">
                  <c:v>8.9525666110298907</c:v>
                </c:pt>
                <c:pt idx="252">
                  <c:v>12.555941468165219</c:v>
                </c:pt>
                <c:pt idx="253">
                  <c:v>10.605246508118249</c:v>
                </c:pt>
                <c:pt idx="254">
                  <c:v>13.580810705561898</c:v>
                </c:pt>
                <c:pt idx="255">
                  <c:v>13.613452403969632</c:v>
                </c:pt>
                <c:pt idx="256">
                  <c:v>12.596536588660642</c:v>
                </c:pt>
                <c:pt idx="257">
                  <c:v>9.1277709903603768</c:v>
                </c:pt>
                <c:pt idx="258">
                  <c:v>9.2592178152708193</c:v>
                </c:pt>
                <c:pt idx="259">
                  <c:v>13.062595480776082</c:v>
                </c:pt>
                <c:pt idx="260">
                  <c:v>11.900631757210352</c:v>
                </c:pt>
                <c:pt idx="261">
                  <c:v>13.201802308982169</c:v>
                </c:pt>
                <c:pt idx="262">
                  <c:v>13.304551374436382</c:v>
                </c:pt>
                <c:pt idx="263">
                  <c:v>12.061544084152214</c:v>
                </c:pt>
                <c:pt idx="264">
                  <c:v>9.4683747947185655</c:v>
                </c:pt>
                <c:pt idx="265">
                  <c:v>10.110937829290142</c:v>
                </c:pt>
                <c:pt idx="266">
                  <c:v>14.666382362975895</c:v>
                </c:pt>
                <c:pt idx="267">
                  <c:v>18.629173744647137</c:v>
                </c:pt>
                <c:pt idx="268">
                  <c:v>18.001222471523793</c:v>
                </c:pt>
                <c:pt idx="269">
                  <c:v>16.208178860237417</c:v>
                </c:pt>
                <c:pt idx="270">
                  <c:v>14.086650439028556</c:v>
                </c:pt>
                <c:pt idx="271">
                  <c:v>15.07109230594787</c:v>
                </c:pt>
                <c:pt idx="272">
                  <c:v>16.568567069673897</c:v>
                </c:pt>
                <c:pt idx="273">
                  <c:v>21.520986189567171</c:v>
                </c:pt>
                <c:pt idx="274">
                  <c:v>23.307534618646578</c:v>
                </c:pt>
                <c:pt idx="275">
                  <c:v>23.544889454947622</c:v>
                </c:pt>
                <c:pt idx="276">
                  <c:v>23.560312972205967</c:v>
                </c:pt>
                <c:pt idx="277">
                  <c:v>21.506484208233079</c:v>
                </c:pt>
                <c:pt idx="278">
                  <c:v>15.287753853721949</c:v>
                </c:pt>
                <c:pt idx="279">
                  <c:v>15.333404730133996</c:v>
                </c:pt>
                <c:pt idx="280">
                  <c:v>21.208126159264619</c:v>
                </c:pt>
                <c:pt idx="281">
                  <c:v>20.678468378661382</c:v>
                </c:pt>
                <c:pt idx="282">
                  <c:v>18.49786469869645</c:v>
                </c:pt>
                <c:pt idx="283">
                  <c:v>18.201287359065148</c:v>
                </c:pt>
                <c:pt idx="284">
                  <c:v>17.111512832885236</c:v>
                </c:pt>
                <c:pt idx="285">
                  <c:v>12.931801117771561</c:v>
                </c:pt>
                <c:pt idx="286">
                  <c:v>13.080474716503648</c:v>
                </c:pt>
                <c:pt idx="287">
                  <c:v>18.197463256521555</c:v>
                </c:pt>
                <c:pt idx="288">
                  <c:v>18.907658392786793</c:v>
                </c:pt>
                <c:pt idx="289">
                  <c:v>19.587798455874836</c:v>
                </c:pt>
                <c:pt idx="290">
                  <c:v>20.188175852071332</c:v>
                </c:pt>
                <c:pt idx="291">
                  <c:v>20.435386686232409</c:v>
                </c:pt>
                <c:pt idx="292">
                  <c:v>18.896464093476261</c:v>
                </c:pt>
                <c:pt idx="293">
                  <c:v>19.990205508905095</c:v>
                </c:pt>
                <c:pt idx="294">
                  <c:v>25.450444040696148</c:v>
                </c:pt>
                <c:pt idx="295">
                  <c:v>24.304806985494345</c:v>
                </c:pt>
                <c:pt idx="296">
                  <c:v>26.143293081621714</c:v>
                </c:pt>
                <c:pt idx="297">
                  <c:v>25.857670041736075</c:v>
                </c:pt>
                <c:pt idx="298">
                  <c:v>24.374665619308992</c:v>
                </c:pt>
                <c:pt idx="299">
                  <c:v>22.246137183194012</c:v>
                </c:pt>
                <c:pt idx="300">
                  <c:v>24.842022933632947</c:v>
                </c:pt>
                <c:pt idx="301">
                  <c:v>26.382438431061992</c:v>
                </c:pt>
                <c:pt idx="302">
                  <c:v>20.505068574291286</c:v>
                </c:pt>
                <c:pt idx="303">
                  <c:v>22.534198943987271</c:v>
                </c:pt>
                <c:pt idx="304">
                  <c:v>22.337210213195526</c:v>
                </c:pt>
                <c:pt idx="305">
                  <c:v>23.150704414677591</c:v>
                </c:pt>
                <c:pt idx="306">
                  <c:v>21.303786705285933</c:v>
                </c:pt>
                <c:pt idx="307">
                  <c:v>19.541909255978283</c:v>
                </c:pt>
                <c:pt idx="308">
                  <c:v>23.96995445428875</c:v>
                </c:pt>
                <c:pt idx="309">
                  <c:v>23.545213258161262</c:v>
                </c:pt>
                <c:pt idx="310">
                  <c:v>24.095257464924419</c:v>
                </c:pt>
                <c:pt idx="311">
                  <c:v>25.20076980834223</c:v>
                </c:pt>
                <c:pt idx="312">
                  <c:v>24.969104550917475</c:v>
                </c:pt>
                <c:pt idx="313">
                  <c:v>20.869584077670879</c:v>
                </c:pt>
                <c:pt idx="314">
                  <c:v>22.642928589551737</c:v>
                </c:pt>
                <c:pt idx="315">
                  <c:v>27.119130464016077</c:v>
                </c:pt>
                <c:pt idx="316">
                  <c:v>25.616553432422041</c:v>
                </c:pt>
                <c:pt idx="317">
                  <c:v>29.02225599497886</c:v>
                </c:pt>
                <c:pt idx="318">
                  <c:v>30.912610923436581</c:v>
                </c:pt>
                <c:pt idx="319">
                  <c:v>32.336834454926695</c:v>
                </c:pt>
                <c:pt idx="320">
                  <c:v>29.089350637271743</c:v>
                </c:pt>
                <c:pt idx="321">
                  <c:v>31.661108526029086</c:v>
                </c:pt>
                <c:pt idx="322">
                  <c:v>35.907625059266174</c:v>
                </c:pt>
                <c:pt idx="323">
                  <c:v>38.364364482768615</c:v>
                </c:pt>
                <c:pt idx="324">
                  <c:v>38.856081502905532</c:v>
                </c:pt>
                <c:pt idx="325">
                  <c:v>38.626575085024179</c:v>
                </c:pt>
                <c:pt idx="326">
                  <c:v>36.200051937782419</c:v>
                </c:pt>
                <c:pt idx="327">
                  <c:v>30.962827384515982</c:v>
                </c:pt>
                <c:pt idx="328">
                  <c:v>29.478174801637795</c:v>
                </c:pt>
                <c:pt idx="329">
                  <c:v>37.362228590906767</c:v>
                </c:pt>
                <c:pt idx="330">
                  <c:v>40.660015269502146</c:v>
                </c:pt>
                <c:pt idx="331">
                  <c:v>42.613525113595408</c:v>
                </c:pt>
                <c:pt idx="332">
                  <c:v>44.151175713907705</c:v>
                </c:pt>
                <c:pt idx="333">
                  <c:v>43.564675943222817</c:v>
                </c:pt>
                <c:pt idx="334">
                  <c:v>38.80700217044118</c:v>
                </c:pt>
                <c:pt idx="335">
                  <c:v>36.25561045018285</c:v>
                </c:pt>
                <c:pt idx="336">
                  <c:v>36.828498784391705</c:v>
                </c:pt>
                <c:pt idx="337">
                  <c:v>37.028462664331904</c:v>
                </c:pt>
                <c:pt idx="338">
                  <c:v>39.334616014634491</c:v>
                </c:pt>
                <c:pt idx="339">
                  <c:v>39.469209949211148</c:v>
                </c:pt>
                <c:pt idx="340">
                  <c:v>34.518752159124894</c:v>
                </c:pt>
                <c:pt idx="341">
                  <c:v>29.346591365302594</c:v>
                </c:pt>
                <c:pt idx="342">
                  <c:v>29.678531616811249</c:v>
                </c:pt>
                <c:pt idx="343">
                  <c:v>37.136842898253164</c:v>
                </c:pt>
                <c:pt idx="344">
                  <c:v>39.990520948119389</c:v>
                </c:pt>
                <c:pt idx="345">
                  <c:v>40.342375259298947</c:v>
                </c:pt>
                <c:pt idx="346">
                  <c:v>43.020463271072089</c:v>
                </c:pt>
                <c:pt idx="347">
                  <c:v>43.077006635153325</c:v>
                </c:pt>
                <c:pt idx="348">
                  <c:v>38.980277284719577</c:v>
                </c:pt>
                <c:pt idx="349">
                  <c:v>38.516121771832168</c:v>
                </c:pt>
                <c:pt idx="350">
                  <c:v>42.709202739735353</c:v>
                </c:pt>
                <c:pt idx="351">
                  <c:v>40.312641630704114</c:v>
                </c:pt>
                <c:pt idx="352">
                  <c:v>40.665182505363994</c:v>
                </c:pt>
                <c:pt idx="353">
                  <c:v>40.277898316007764</c:v>
                </c:pt>
                <c:pt idx="354">
                  <c:v>35.254524984374939</c:v>
                </c:pt>
                <c:pt idx="355">
                  <c:v>27.898633452944868</c:v>
                </c:pt>
                <c:pt idx="356">
                  <c:v>27.10268604823035</c:v>
                </c:pt>
                <c:pt idx="357">
                  <c:v>29.706119250739672</c:v>
                </c:pt>
                <c:pt idx="358">
                  <c:v>30.080319795174972</c:v>
                </c:pt>
                <c:pt idx="359">
                  <c:v>30.385403361181773</c:v>
                </c:pt>
                <c:pt idx="360">
                  <c:v>31.3826276869321</c:v>
                </c:pt>
                <c:pt idx="361">
                  <c:v>29.107795299607069</c:v>
                </c:pt>
                <c:pt idx="362">
                  <c:v>28.934787996310504</c:v>
                </c:pt>
                <c:pt idx="363">
                  <c:v>29.389954673774316</c:v>
                </c:pt>
                <c:pt idx="364">
                  <c:v>29.345049577949776</c:v>
                </c:pt>
                <c:pt idx="365">
                  <c:v>36.801391493990273</c:v>
                </c:pt>
              </c:numCache>
            </c:numRef>
          </c:yVal>
          <c:bubbleSize>
            <c:numLit>
              <c:formatCode>General</c:formatCode>
              <c:ptCount val="36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  <c:pt idx="31">
                <c:v>1</c:v>
              </c:pt>
              <c:pt idx="32">
                <c:v>1</c:v>
              </c:pt>
              <c:pt idx="33">
                <c:v>1</c:v>
              </c:pt>
              <c:pt idx="34">
                <c:v>1</c:v>
              </c:pt>
              <c:pt idx="35">
                <c:v>1</c:v>
              </c:pt>
              <c:pt idx="36">
                <c:v>1</c:v>
              </c:pt>
              <c:pt idx="37">
                <c:v>1</c:v>
              </c:pt>
              <c:pt idx="38">
                <c:v>1</c:v>
              </c:pt>
              <c:pt idx="39">
                <c:v>1</c:v>
              </c:pt>
              <c:pt idx="40">
                <c:v>1</c:v>
              </c:pt>
              <c:pt idx="41">
                <c:v>1</c:v>
              </c:pt>
              <c:pt idx="42">
                <c:v>1</c:v>
              </c:pt>
              <c:pt idx="43">
                <c:v>1</c:v>
              </c:pt>
              <c:pt idx="44">
                <c:v>1</c:v>
              </c:pt>
              <c:pt idx="45">
                <c:v>1</c:v>
              </c:pt>
              <c:pt idx="46">
                <c:v>1</c:v>
              </c:pt>
              <c:pt idx="47">
                <c:v>1</c:v>
              </c:pt>
              <c:pt idx="48">
                <c:v>1</c:v>
              </c:pt>
              <c:pt idx="49">
                <c:v>1</c:v>
              </c:pt>
              <c:pt idx="50">
                <c:v>1</c:v>
              </c:pt>
              <c:pt idx="51">
                <c:v>1</c:v>
              </c:pt>
              <c:pt idx="52">
                <c:v>1</c:v>
              </c:pt>
              <c:pt idx="53">
                <c:v>1</c:v>
              </c:pt>
              <c:pt idx="54">
                <c:v>1</c:v>
              </c:pt>
              <c:pt idx="55">
                <c:v>1</c:v>
              </c:pt>
              <c:pt idx="56">
                <c:v>1</c:v>
              </c:pt>
              <c:pt idx="57">
                <c:v>1</c:v>
              </c:pt>
              <c:pt idx="58">
                <c:v>1</c:v>
              </c:pt>
              <c:pt idx="59">
                <c:v>1</c:v>
              </c:pt>
              <c:pt idx="60">
                <c:v>1</c:v>
              </c:pt>
              <c:pt idx="61">
                <c:v>1</c:v>
              </c:pt>
              <c:pt idx="62">
                <c:v>1</c:v>
              </c:pt>
              <c:pt idx="63">
                <c:v>1</c:v>
              </c:pt>
              <c:pt idx="64">
                <c:v>1</c:v>
              </c:pt>
              <c:pt idx="65">
                <c:v>1</c:v>
              </c:pt>
              <c:pt idx="66">
                <c:v>1</c:v>
              </c:pt>
              <c:pt idx="67">
                <c:v>1</c:v>
              </c:pt>
              <c:pt idx="68">
                <c:v>1</c:v>
              </c:pt>
              <c:pt idx="69">
                <c:v>1</c:v>
              </c:pt>
              <c:pt idx="70">
                <c:v>1</c:v>
              </c:pt>
              <c:pt idx="71">
                <c:v>1</c:v>
              </c:pt>
              <c:pt idx="72">
                <c:v>1</c:v>
              </c:pt>
              <c:pt idx="73">
                <c:v>1</c:v>
              </c:pt>
              <c:pt idx="74">
                <c:v>1</c:v>
              </c:pt>
              <c:pt idx="75">
                <c:v>1</c:v>
              </c:pt>
              <c:pt idx="76">
                <c:v>1</c:v>
              </c:pt>
              <c:pt idx="77">
                <c:v>1</c:v>
              </c:pt>
              <c:pt idx="78">
                <c:v>1</c:v>
              </c:pt>
              <c:pt idx="79">
                <c:v>1</c:v>
              </c:pt>
              <c:pt idx="80">
                <c:v>1</c:v>
              </c:pt>
              <c:pt idx="81">
                <c:v>1</c:v>
              </c:pt>
              <c:pt idx="82">
                <c:v>1</c:v>
              </c:pt>
              <c:pt idx="83">
                <c:v>1</c:v>
              </c:pt>
              <c:pt idx="84">
                <c:v>1</c:v>
              </c:pt>
              <c:pt idx="85">
                <c:v>1</c:v>
              </c:pt>
              <c:pt idx="86">
                <c:v>1</c:v>
              </c:pt>
              <c:pt idx="87">
                <c:v>1</c:v>
              </c:pt>
              <c:pt idx="88">
                <c:v>1</c:v>
              </c:pt>
              <c:pt idx="89">
                <c:v>1</c:v>
              </c:pt>
              <c:pt idx="90">
                <c:v>1</c:v>
              </c:pt>
              <c:pt idx="91">
                <c:v>1</c:v>
              </c:pt>
              <c:pt idx="92">
                <c:v>1</c:v>
              </c:pt>
              <c:pt idx="93">
                <c:v>1</c:v>
              </c:pt>
              <c:pt idx="94">
                <c:v>1</c:v>
              </c:pt>
              <c:pt idx="95">
                <c:v>1</c:v>
              </c:pt>
              <c:pt idx="96">
                <c:v>1</c:v>
              </c:pt>
              <c:pt idx="97">
                <c:v>1</c:v>
              </c:pt>
              <c:pt idx="98">
                <c:v>1</c:v>
              </c:pt>
              <c:pt idx="99">
                <c:v>1</c:v>
              </c:pt>
              <c:pt idx="100">
                <c:v>1</c:v>
              </c:pt>
              <c:pt idx="101">
                <c:v>1</c:v>
              </c:pt>
              <c:pt idx="102">
                <c:v>1</c:v>
              </c:pt>
              <c:pt idx="103">
                <c:v>1</c:v>
              </c:pt>
              <c:pt idx="104">
                <c:v>1</c:v>
              </c:pt>
              <c:pt idx="105">
                <c:v>1</c:v>
              </c:pt>
              <c:pt idx="106">
                <c:v>1</c:v>
              </c:pt>
              <c:pt idx="107">
                <c:v>1</c:v>
              </c:pt>
              <c:pt idx="108">
                <c:v>1</c:v>
              </c:pt>
              <c:pt idx="109">
                <c:v>1</c:v>
              </c:pt>
              <c:pt idx="110">
                <c:v>1</c:v>
              </c:pt>
              <c:pt idx="111">
                <c:v>1</c:v>
              </c:pt>
              <c:pt idx="112">
                <c:v>1</c:v>
              </c:pt>
              <c:pt idx="113">
                <c:v>1</c:v>
              </c:pt>
              <c:pt idx="114">
                <c:v>1</c:v>
              </c:pt>
              <c:pt idx="115">
                <c:v>1</c:v>
              </c:pt>
              <c:pt idx="116">
                <c:v>1</c:v>
              </c:pt>
              <c:pt idx="117">
                <c:v>1</c:v>
              </c:pt>
              <c:pt idx="118">
                <c:v>1</c:v>
              </c:pt>
              <c:pt idx="119">
                <c:v>1</c:v>
              </c:pt>
              <c:pt idx="120">
                <c:v>1</c:v>
              </c:pt>
              <c:pt idx="121">
                <c:v>1</c:v>
              </c:pt>
              <c:pt idx="122">
                <c:v>1</c:v>
              </c:pt>
              <c:pt idx="123">
                <c:v>1</c:v>
              </c:pt>
              <c:pt idx="124">
                <c:v>1</c:v>
              </c:pt>
              <c:pt idx="125">
                <c:v>1</c:v>
              </c:pt>
              <c:pt idx="126">
                <c:v>1</c:v>
              </c:pt>
              <c:pt idx="127">
                <c:v>1</c:v>
              </c:pt>
              <c:pt idx="128">
                <c:v>1</c:v>
              </c:pt>
              <c:pt idx="129">
                <c:v>1</c:v>
              </c:pt>
              <c:pt idx="130">
                <c:v>1</c:v>
              </c:pt>
              <c:pt idx="131">
                <c:v>1</c:v>
              </c:pt>
              <c:pt idx="132">
                <c:v>1</c:v>
              </c:pt>
              <c:pt idx="133">
                <c:v>1</c:v>
              </c:pt>
              <c:pt idx="134">
                <c:v>1</c:v>
              </c:pt>
              <c:pt idx="135">
                <c:v>1</c:v>
              </c:pt>
              <c:pt idx="136">
                <c:v>1</c:v>
              </c:pt>
              <c:pt idx="137">
                <c:v>1</c:v>
              </c:pt>
              <c:pt idx="138">
                <c:v>1</c:v>
              </c:pt>
              <c:pt idx="139">
                <c:v>1</c:v>
              </c:pt>
              <c:pt idx="140">
                <c:v>1</c:v>
              </c:pt>
              <c:pt idx="141">
                <c:v>1</c:v>
              </c:pt>
              <c:pt idx="142">
                <c:v>1</c:v>
              </c:pt>
              <c:pt idx="143">
                <c:v>1</c:v>
              </c:pt>
              <c:pt idx="144">
                <c:v>1</c:v>
              </c:pt>
              <c:pt idx="145">
                <c:v>1</c:v>
              </c:pt>
              <c:pt idx="146">
                <c:v>1</c:v>
              </c:pt>
              <c:pt idx="147">
                <c:v>1</c:v>
              </c:pt>
              <c:pt idx="148">
                <c:v>1</c:v>
              </c:pt>
              <c:pt idx="149">
                <c:v>1</c:v>
              </c:pt>
              <c:pt idx="150">
                <c:v>1</c:v>
              </c:pt>
              <c:pt idx="151">
                <c:v>1</c:v>
              </c:pt>
              <c:pt idx="152">
                <c:v>1</c:v>
              </c:pt>
              <c:pt idx="153">
                <c:v>1</c:v>
              </c:pt>
              <c:pt idx="154">
                <c:v>1</c:v>
              </c:pt>
              <c:pt idx="155">
                <c:v>1</c:v>
              </c:pt>
              <c:pt idx="156">
                <c:v>1</c:v>
              </c:pt>
              <c:pt idx="157">
                <c:v>1</c:v>
              </c:pt>
              <c:pt idx="158">
                <c:v>1</c:v>
              </c:pt>
              <c:pt idx="159">
                <c:v>1</c:v>
              </c:pt>
              <c:pt idx="160">
                <c:v>1</c:v>
              </c:pt>
              <c:pt idx="161">
                <c:v>1</c:v>
              </c:pt>
              <c:pt idx="162">
                <c:v>1</c:v>
              </c:pt>
              <c:pt idx="163">
                <c:v>1</c:v>
              </c:pt>
              <c:pt idx="164">
                <c:v>1</c:v>
              </c:pt>
              <c:pt idx="165">
                <c:v>1</c:v>
              </c:pt>
              <c:pt idx="166">
                <c:v>1</c:v>
              </c:pt>
              <c:pt idx="167">
                <c:v>1</c:v>
              </c:pt>
              <c:pt idx="168">
                <c:v>1</c:v>
              </c:pt>
              <c:pt idx="169">
                <c:v>1</c:v>
              </c:pt>
              <c:pt idx="170">
                <c:v>1</c:v>
              </c:pt>
              <c:pt idx="171">
                <c:v>1</c:v>
              </c:pt>
              <c:pt idx="172">
                <c:v>1</c:v>
              </c:pt>
              <c:pt idx="173">
                <c:v>1</c:v>
              </c:pt>
              <c:pt idx="174">
                <c:v>1</c:v>
              </c:pt>
              <c:pt idx="175">
                <c:v>1</c:v>
              </c:pt>
              <c:pt idx="176">
                <c:v>1</c:v>
              </c:pt>
              <c:pt idx="177">
                <c:v>1</c:v>
              </c:pt>
              <c:pt idx="178">
                <c:v>1</c:v>
              </c:pt>
              <c:pt idx="179">
                <c:v>1</c:v>
              </c:pt>
              <c:pt idx="180">
                <c:v>1</c:v>
              </c:pt>
              <c:pt idx="181">
                <c:v>1</c:v>
              </c:pt>
              <c:pt idx="182">
                <c:v>1</c:v>
              </c:pt>
              <c:pt idx="183">
                <c:v>1</c:v>
              </c:pt>
              <c:pt idx="184">
                <c:v>1</c:v>
              </c:pt>
              <c:pt idx="185">
                <c:v>1</c:v>
              </c:pt>
              <c:pt idx="186">
                <c:v>1</c:v>
              </c:pt>
              <c:pt idx="187">
                <c:v>1</c:v>
              </c:pt>
              <c:pt idx="188">
                <c:v>1</c:v>
              </c:pt>
              <c:pt idx="189">
                <c:v>1</c:v>
              </c:pt>
              <c:pt idx="190">
                <c:v>1</c:v>
              </c:pt>
              <c:pt idx="191">
                <c:v>1</c:v>
              </c:pt>
              <c:pt idx="192">
                <c:v>1</c:v>
              </c:pt>
              <c:pt idx="193">
                <c:v>1</c:v>
              </c:pt>
              <c:pt idx="194">
                <c:v>1</c:v>
              </c:pt>
              <c:pt idx="195">
                <c:v>1</c:v>
              </c:pt>
              <c:pt idx="196">
                <c:v>1</c:v>
              </c:pt>
              <c:pt idx="197">
                <c:v>1</c:v>
              </c:pt>
              <c:pt idx="198">
                <c:v>1</c:v>
              </c:pt>
              <c:pt idx="199">
                <c:v>1</c:v>
              </c:pt>
              <c:pt idx="200">
                <c:v>1</c:v>
              </c:pt>
              <c:pt idx="201">
                <c:v>1</c:v>
              </c:pt>
              <c:pt idx="202">
                <c:v>1</c:v>
              </c:pt>
              <c:pt idx="203">
                <c:v>1</c:v>
              </c:pt>
              <c:pt idx="204">
                <c:v>1</c:v>
              </c:pt>
              <c:pt idx="205">
                <c:v>1</c:v>
              </c:pt>
              <c:pt idx="206">
                <c:v>1</c:v>
              </c:pt>
              <c:pt idx="207">
                <c:v>1</c:v>
              </c:pt>
              <c:pt idx="208">
                <c:v>1</c:v>
              </c:pt>
              <c:pt idx="209">
                <c:v>1</c:v>
              </c:pt>
              <c:pt idx="210">
                <c:v>1</c:v>
              </c:pt>
              <c:pt idx="211">
                <c:v>1</c:v>
              </c:pt>
              <c:pt idx="212">
                <c:v>1</c:v>
              </c:pt>
              <c:pt idx="213">
                <c:v>1</c:v>
              </c:pt>
              <c:pt idx="214">
                <c:v>1</c:v>
              </c:pt>
              <c:pt idx="215">
                <c:v>1</c:v>
              </c:pt>
              <c:pt idx="216">
                <c:v>1</c:v>
              </c:pt>
              <c:pt idx="217">
                <c:v>1</c:v>
              </c:pt>
              <c:pt idx="218">
                <c:v>1</c:v>
              </c:pt>
              <c:pt idx="219">
                <c:v>1</c:v>
              </c:pt>
              <c:pt idx="220">
                <c:v>1</c:v>
              </c:pt>
              <c:pt idx="221">
                <c:v>1</c:v>
              </c:pt>
              <c:pt idx="222">
                <c:v>1</c:v>
              </c:pt>
              <c:pt idx="223">
                <c:v>1</c:v>
              </c:pt>
              <c:pt idx="224">
                <c:v>1</c:v>
              </c:pt>
              <c:pt idx="225">
                <c:v>1</c:v>
              </c:pt>
              <c:pt idx="226">
                <c:v>1</c:v>
              </c:pt>
              <c:pt idx="227">
                <c:v>1</c:v>
              </c:pt>
              <c:pt idx="228">
                <c:v>1</c:v>
              </c:pt>
              <c:pt idx="229">
                <c:v>1</c:v>
              </c:pt>
              <c:pt idx="230">
                <c:v>1</c:v>
              </c:pt>
              <c:pt idx="231">
                <c:v>1</c:v>
              </c:pt>
              <c:pt idx="232">
                <c:v>1</c:v>
              </c:pt>
              <c:pt idx="233">
                <c:v>1</c:v>
              </c:pt>
              <c:pt idx="234">
                <c:v>1</c:v>
              </c:pt>
              <c:pt idx="235">
                <c:v>1</c:v>
              </c:pt>
              <c:pt idx="236">
                <c:v>1</c:v>
              </c:pt>
              <c:pt idx="237">
                <c:v>1</c:v>
              </c:pt>
              <c:pt idx="238">
                <c:v>1</c:v>
              </c:pt>
              <c:pt idx="239">
                <c:v>1</c:v>
              </c:pt>
              <c:pt idx="240">
                <c:v>1</c:v>
              </c:pt>
              <c:pt idx="241">
                <c:v>1</c:v>
              </c:pt>
              <c:pt idx="242">
                <c:v>1</c:v>
              </c:pt>
              <c:pt idx="243">
                <c:v>1</c:v>
              </c:pt>
              <c:pt idx="244">
                <c:v>1</c:v>
              </c:pt>
              <c:pt idx="245">
                <c:v>1</c:v>
              </c:pt>
              <c:pt idx="246">
                <c:v>1</c:v>
              </c:pt>
              <c:pt idx="247">
                <c:v>1</c:v>
              </c:pt>
              <c:pt idx="248">
                <c:v>1</c:v>
              </c:pt>
              <c:pt idx="249">
                <c:v>1</c:v>
              </c:pt>
              <c:pt idx="250">
                <c:v>1</c:v>
              </c:pt>
              <c:pt idx="251">
                <c:v>1</c:v>
              </c:pt>
              <c:pt idx="252">
                <c:v>1</c:v>
              </c:pt>
              <c:pt idx="253">
                <c:v>1</c:v>
              </c:pt>
              <c:pt idx="254">
                <c:v>1</c:v>
              </c:pt>
              <c:pt idx="255">
                <c:v>1</c:v>
              </c:pt>
              <c:pt idx="256">
                <c:v>1</c:v>
              </c:pt>
              <c:pt idx="257">
                <c:v>1</c:v>
              </c:pt>
              <c:pt idx="258">
                <c:v>1</c:v>
              </c:pt>
              <c:pt idx="259">
                <c:v>1</c:v>
              </c:pt>
              <c:pt idx="260">
                <c:v>1</c:v>
              </c:pt>
              <c:pt idx="261">
                <c:v>1</c:v>
              </c:pt>
              <c:pt idx="262">
                <c:v>1</c:v>
              </c:pt>
              <c:pt idx="263">
                <c:v>1</c:v>
              </c:pt>
              <c:pt idx="264">
                <c:v>1</c:v>
              </c:pt>
              <c:pt idx="265">
                <c:v>1</c:v>
              </c:pt>
              <c:pt idx="266">
                <c:v>1</c:v>
              </c:pt>
              <c:pt idx="267">
                <c:v>1</c:v>
              </c:pt>
              <c:pt idx="268">
                <c:v>1</c:v>
              </c:pt>
              <c:pt idx="269">
                <c:v>1</c:v>
              </c:pt>
              <c:pt idx="270">
                <c:v>1</c:v>
              </c:pt>
              <c:pt idx="271">
                <c:v>1</c:v>
              </c:pt>
              <c:pt idx="272">
                <c:v>1</c:v>
              </c:pt>
              <c:pt idx="273">
                <c:v>1</c:v>
              </c:pt>
              <c:pt idx="274">
                <c:v>1</c:v>
              </c:pt>
              <c:pt idx="275">
                <c:v>1</c:v>
              </c:pt>
              <c:pt idx="276">
                <c:v>1</c:v>
              </c:pt>
              <c:pt idx="277">
                <c:v>1</c:v>
              </c:pt>
              <c:pt idx="278">
                <c:v>1</c:v>
              </c:pt>
              <c:pt idx="279">
                <c:v>1</c:v>
              </c:pt>
              <c:pt idx="280">
                <c:v>1</c:v>
              </c:pt>
              <c:pt idx="281">
                <c:v>1</c:v>
              </c:pt>
              <c:pt idx="282">
                <c:v>1</c:v>
              </c:pt>
              <c:pt idx="283">
                <c:v>1</c:v>
              </c:pt>
              <c:pt idx="284">
                <c:v>1</c:v>
              </c:pt>
              <c:pt idx="285">
                <c:v>1</c:v>
              </c:pt>
              <c:pt idx="286">
                <c:v>1</c:v>
              </c:pt>
              <c:pt idx="287">
                <c:v>1</c:v>
              </c:pt>
              <c:pt idx="288">
                <c:v>1</c:v>
              </c:pt>
              <c:pt idx="289">
                <c:v>1</c:v>
              </c:pt>
              <c:pt idx="290">
                <c:v>1</c:v>
              </c:pt>
              <c:pt idx="291">
                <c:v>1</c:v>
              </c:pt>
              <c:pt idx="292">
                <c:v>1</c:v>
              </c:pt>
              <c:pt idx="293">
                <c:v>1</c:v>
              </c:pt>
              <c:pt idx="294">
                <c:v>1</c:v>
              </c:pt>
              <c:pt idx="295">
                <c:v>1</c:v>
              </c:pt>
              <c:pt idx="296">
                <c:v>1</c:v>
              </c:pt>
              <c:pt idx="297">
                <c:v>1</c:v>
              </c:pt>
              <c:pt idx="298">
                <c:v>1</c:v>
              </c:pt>
              <c:pt idx="299">
                <c:v>1</c:v>
              </c:pt>
              <c:pt idx="300">
                <c:v>1</c:v>
              </c:pt>
              <c:pt idx="301">
                <c:v>1</c:v>
              </c:pt>
              <c:pt idx="302">
                <c:v>1</c:v>
              </c:pt>
              <c:pt idx="303">
                <c:v>1</c:v>
              </c:pt>
              <c:pt idx="304">
                <c:v>1</c:v>
              </c:pt>
              <c:pt idx="305">
                <c:v>1</c:v>
              </c:pt>
              <c:pt idx="306">
                <c:v>1</c:v>
              </c:pt>
              <c:pt idx="307">
                <c:v>1</c:v>
              </c:pt>
              <c:pt idx="308">
                <c:v>1</c:v>
              </c:pt>
              <c:pt idx="309">
                <c:v>1</c:v>
              </c:pt>
              <c:pt idx="310">
                <c:v>1</c:v>
              </c:pt>
              <c:pt idx="311">
                <c:v>1</c:v>
              </c:pt>
              <c:pt idx="312">
                <c:v>1</c:v>
              </c:pt>
              <c:pt idx="313">
                <c:v>1</c:v>
              </c:pt>
              <c:pt idx="314">
                <c:v>1</c:v>
              </c:pt>
              <c:pt idx="315">
                <c:v>1</c:v>
              </c:pt>
              <c:pt idx="316">
                <c:v>1</c:v>
              </c:pt>
              <c:pt idx="317">
                <c:v>1</c:v>
              </c:pt>
              <c:pt idx="318">
                <c:v>1</c:v>
              </c:pt>
              <c:pt idx="319">
                <c:v>1</c:v>
              </c:pt>
              <c:pt idx="320">
                <c:v>1</c:v>
              </c:pt>
              <c:pt idx="321">
                <c:v>1</c:v>
              </c:pt>
              <c:pt idx="322">
                <c:v>1</c:v>
              </c:pt>
              <c:pt idx="323">
                <c:v>1</c:v>
              </c:pt>
              <c:pt idx="324">
                <c:v>1</c:v>
              </c:pt>
              <c:pt idx="325">
                <c:v>1</c:v>
              </c:pt>
              <c:pt idx="326">
                <c:v>1</c:v>
              </c:pt>
              <c:pt idx="327">
                <c:v>1</c:v>
              </c:pt>
              <c:pt idx="328">
                <c:v>1</c:v>
              </c:pt>
              <c:pt idx="329">
                <c:v>1</c:v>
              </c:pt>
              <c:pt idx="330">
                <c:v>1</c:v>
              </c:pt>
              <c:pt idx="331">
                <c:v>1</c:v>
              </c:pt>
              <c:pt idx="332">
                <c:v>1</c:v>
              </c:pt>
              <c:pt idx="333">
                <c:v>1</c:v>
              </c:pt>
              <c:pt idx="334">
                <c:v>1</c:v>
              </c:pt>
              <c:pt idx="335">
                <c:v>1</c:v>
              </c:pt>
              <c:pt idx="336">
                <c:v>1</c:v>
              </c:pt>
              <c:pt idx="337">
                <c:v>1</c:v>
              </c:pt>
              <c:pt idx="338">
                <c:v>1</c:v>
              </c:pt>
              <c:pt idx="339">
                <c:v>1</c:v>
              </c:pt>
              <c:pt idx="340">
                <c:v>1</c:v>
              </c:pt>
              <c:pt idx="341">
                <c:v>1</c:v>
              </c:pt>
              <c:pt idx="342">
                <c:v>1</c:v>
              </c:pt>
              <c:pt idx="343">
                <c:v>1</c:v>
              </c:pt>
              <c:pt idx="344">
                <c:v>1</c:v>
              </c:pt>
              <c:pt idx="345">
                <c:v>1</c:v>
              </c:pt>
              <c:pt idx="346">
                <c:v>1</c:v>
              </c:pt>
              <c:pt idx="347">
                <c:v>1</c:v>
              </c:pt>
              <c:pt idx="348">
                <c:v>1</c:v>
              </c:pt>
              <c:pt idx="349">
                <c:v>1</c:v>
              </c:pt>
              <c:pt idx="350">
                <c:v>1</c:v>
              </c:pt>
              <c:pt idx="351">
                <c:v>1</c:v>
              </c:pt>
              <c:pt idx="352">
                <c:v>1</c:v>
              </c:pt>
              <c:pt idx="353">
                <c:v>1</c:v>
              </c:pt>
              <c:pt idx="354">
                <c:v>1</c:v>
              </c:pt>
              <c:pt idx="355">
                <c:v>1</c:v>
              </c:pt>
              <c:pt idx="356">
                <c:v>1</c:v>
              </c:pt>
              <c:pt idx="357">
                <c:v>1</c:v>
              </c:pt>
              <c:pt idx="358">
                <c:v>1</c:v>
              </c:pt>
              <c:pt idx="359">
                <c:v>1</c:v>
              </c:pt>
              <c:pt idx="360">
                <c:v>1</c:v>
              </c:pt>
              <c:pt idx="361">
                <c:v>1</c:v>
              </c:pt>
              <c:pt idx="362">
                <c:v>1</c:v>
              </c:pt>
              <c:pt idx="363">
                <c:v>1</c:v>
              </c:pt>
              <c:pt idx="364">
                <c:v>1</c:v>
              </c:pt>
              <c:pt idx="365">
                <c:v>1</c:v>
              </c:pt>
            </c:numLit>
          </c:bubbleSize>
          <c:bubble3D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"/>
        <c:showNegBubbles val="0"/>
        <c:axId val="151577728"/>
        <c:axId val="151579648"/>
      </c:bubbleChart>
      <c:valAx>
        <c:axId val="151577728"/>
        <c:scaling>
          <c:orientation val="minMax"/>
          <c:max val="28"/>
          <c:min val="-14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3">
                        <a:lumMod val="50000"/>
                      </a:schemeClr>
                    </a:solidFill>
                  </a:rPr>
                  <a:t>denní průměrná teplota</a:t>
                </a:r>
              </a:p>
            </c:rich>
          </c:tx>
          <c:layout>
            <c:manualLayout>
              <c:xMode val="edge"/>
              <c:yMode val="edge"/>
              <c:x val="0.39964419291338582"/>
              <c:y val="0.835527659281253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  <c:crossAx val="151579648"/>
        <c:crosses val="autoZero"/>
        <c:crossBetween val="midCat"/>
        <c:majorUnit val="3"/>
      </c:valAx>
      <c:valAx>
        <c:axId val="151579648"/>
        <c:scaling>
          <c:orientation val="minMax"/>
          <c:max val="6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1">
                        <a:lumMod val="75000"/>
                      </a:schemeClr>
                    </a:solidFill>
                  </a:rPr>
                  <a:t>množství </a:t>
                </a: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 plynu (</a:t>
                </a:r>
                <a:r>
                  <a:rPr lang="cs-CZ" b="0">
                    <a:solidFill>
                      <a:schemeClr val="accent1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. </a:t>
                </a:r>
                <a:r>
                  <a:rPr lang="en-US" b="0" baseline="0">
                    <a:solidFill>
                      <a:schemeClr val="accent1">
                        <a:lumMod val="75000"/>
                      </a:schemeClr>
                    </a:solidFill>
                  </a:rPr>
                  <a:t>m</a:t>
                </a:r>
                <a:r>
                  <a:rPr lang="en-US" b="0" baseline="30000">
                    <a:solidFill>
                      <a:schemeClr val="accent1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1">
                        <a:lumMod val="75000"/>
                      </a:schemeClr>
                    </a:solidFill>
                  </a:rPr>
                  <a:t>)</a:t>
                </a:r>
                <a:endParaRPr lang="cs-CZ" b="0">
                  <a:solidFill>
                    <a:schemeClr val="accent1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3.8675032808398943E-2"/>
              <c:y val="0.339096085543006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151577728"/>
        <c:crossesAt val="-20"/>
        <c:crossBetween val="midCat"/>
        <c:majorUnit val="5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Podíly maximálních denních spotřeb plynu na největší denní spotřebě (rok 2012) za posledních deset let</a:t>
            </a:r>
          </a:p>
        </c:rich>
      </c:tx>
      <c:layout>
        <c:manualLayout>
          <c:xMode val="edge"/>
          <c:yMode val="edge"/>
          <c:x val="0.14011911030561305"/>
          <c:y val="3.92547864032333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16628458321591"/>
          <c:y val="0.12307689467811261"/>
          <c:w val="0.8247444504627307"/>
          <c:h val="0.7037431364024282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21'!$D$21</c:f>
              <c:strCache>
                <c:ptCount val="1"/>
                <c:pt idx="0">
                  <c:v>Maximální spotřeba plynu</c:v>
                </c:pt>
              </c:strCache>
            </c:strRef>
          </c:tx>
          <c:spPr>
            <a:solidFill>
              <a:schemeClr val="accent1">
                <a:lumMod val="75000"/>
                <a:alpha val="8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tx1">
                  <a:alpha val="8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  <a:alpha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 21'!$C$22:$C$31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21'!$D$22:$D$31</c:f>
              <c:numCache>
                <c:formatCode>0.0</c:formatCode>
                <c:ptCount val="10"/>
                <c:pt idx="0">
                  <c:v>57.2</c:v>
                </c:pt>
                <c:pt idx="1">
                  <c:v>57.3</c:v>
                </c:pt>
                <c:pt idx="2">
                  <c:v>52.8</c:v>
                </c:pt>
                <c:pt idx="3">
                  <c:v>61.6</c:v>
                </c:pt>
                <c:pt idx="4">
                  <c:v>47.333075975303558</c:v>
                </c:pt>
                <c:pt idx="5">
                  <c:v>44.959295144984566</c:v>
                </c:pt>
                <c:pt idx="6">
                  <c:v>42.621557004484409</c:v>
                </c:pt>
                <c:pt idx="7">
                  <c:v>49.288893022251862</c:v>
                </c:pt>
                <c:pt idx="8">
                  <c:v>54.886108595098101</c:v>
                </c:pt>
                <c:pt idx="9">
                  <c:v>55.898593761343584</c:v>
                </c:pt>
              </c:numCache>
            </c:numRef>
          </c:val>
        </c:ser>
        <c:ser>
          <c:idx val="1"/>
          <c:order val="1"/>
          <c:tx>
            <c:strRef>
              <c:f>' 21'!$E$21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 21'!$C$22:$C$31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21'!$E$22:$E$31</c:f>
              <c:numCache>
                <c:formatCode>0.0</c:formatCode>
                <c:ptCount val="10"/>
                <c:pt idx="0">
                  <c:v>4.3999999999999986</c:v>
                </c:pt>
                <c:pt idx="1">
                  <c:v>4.3000000000000043</c:v>
                </c:pt>
                <c:pt idx="2">
                  <c:v>8.8000000000000043</c:v>
                </c:pt>
                <c:pt idx="3">
                  <c:v>0</c:v>
                </c:pt>
                <c:pt idx="4">
                  <c:v>14.266924024696443</c:v>
                </c:pt>
                <c:pt idx="5">
                  <c:v>16.640704855015436</c:v>
                </c:pt>
                <c:pt idx="6">
                  <c:v>18.978442995515593</c:v>
                </c:pt>
                <c:pt idx="7">
                  <c:v>12.311106977748139</c:v>
                </c:pt>
                <c:pt idx="8">
                  <c:v>6.7138914049019007</c:v>
                </c:pt>
                <c:pt idx="9">
                  <c:v>5.7014062386564177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891840"/>
        <c:axId val="151782144"/>
      </c:barChart>
      <c:catAx>
        <c:axId val="1218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782144"/>
        <c:crosses val="autoZero"/>
        <c:auto val="1"/>
        <c:lblAlgn val="ctr"/>
        <c:lblOffset val="100"/>
        <c:noMultiLvlLbl val="0"/>
      </c:catAx>
      <c:valAx>
        <c:axId val="15178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0.94726801451529286"/>
              <c:y val="0.4260219313076663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2189184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533462386969E-2"/>
          <c:y val="2.3186185094520449E-2"/>
          <c:w val="0.90669938517959225"/>
          <c:h val="0.700896559895730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22'!$B$6</c:f>
              <c:strCache>
                <c:ptCount val="1"/>
                <c:pt idx="0">
                  <c:v>PP Distribuce</c:v>
                </c:pt>
              </c:strCache>
            </c:strRef>
          </c:tx>
          <c:spPr>
            <a:solidFill>
              <a:schemeClr val="accent1">
                <a:lumMod val="50000"/>
                <a:alpha val="70000"/>
              </a:schemeClr>
            </a:solidFill>
          </c:spPr>
          <c:invertIfNegative val="0"/>
          <c:cat>
            <c:numRef>
              <c:f>' 22'!$A$7:$A$30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 22'!$B$7:$B$30</c:f>
              <c:numCache>
                <c:formatCode>#,##0.0</c:formatCode>
                <c:ptCount val="24"/>
                <c:pt idx="0">
                  <c:v>352.43116534055889</c:v>
                </c:pt>
                <c:pt idx="1">
                  <c:v>373.00716534055891</c:v>
                </c:pt>
                <c:pt idx="2">
                  <c:v>362.40116534055886</c:v>
                </c:pt>
                <c:pt idx="3">
                  <c:v>342.66916534055889</c:v>
                </c:pt>
                <c:pt idx="4">
                  <c:v>331.87716534055892</c:v>
                </c:pt>
                <c:pt idx="5">
                  <c:v>318.54016534055887</c:v>
                </c:pt>
                <c:pt idx="6">
                  <c:v>308.37616534055888</c:v>
                </c:pt>
                <c:pt idx="7">
                  <c:v>298.69116534055888</c:v>
                </c:pt>
                <c:pt idx="8">
                  <c:v>291.56416534055887</c:v>
                </c:pt>
                <c:pt idx="9">
                  <c:v>293.59116534055892</c:v>
                </c:pt>
                <c:pt idx="10">
                  <c:v>307.10116534055891</c:v>
                </c:pt>
                <c:pt idx="11">
                  <c:v>324.42016534055887</c:v>
                </c:pt>
                <c:pt idx="12">
                  <c:v>331.73016534055887</c:v>
                </c:pt>
                <c:pt idx="13">
                  <c:v>335.55216534055887</c:v>
                </c:pt>
                <c:pt idx="14">
                  <c:v>334.0291653405589</c:v>
                </c:pt>
                <c:pt idx="15">
                  <c:v>319.2601653405589</c:v>
                </c:pt>
                <c:pt idx="16">
                  <c:v>292.39016534055889</c:v>
                </c:pt>
                <c:pt idx="17">
                  <c:v>272.54416534055889</c:v>
                </c:pt>
                <c:pt idx="18">
                  <c:v>265.44816534055889</c:v>
                </c:pt>
                <c:pt idx="19">
                  <c:v>266.03216534055889</c:v>
                </c:pt>
                <c:pt idx="20">
                  <c:v>270.21816534055887</c:v>
                </c:pt>
                <c:pt idx="21">
                  <c:v>275.09816534055886</c:v>
                </c:pt>
                <c:pt idx="22">
                  <c:v>292.43716534055886</c:v>
                </c:pt>
                <c:pt idx="23">
                  <c:v>328.94216534055892</c:v>
                </c:pt>
              </c:numCache>
            </c:numRef>
          </c:val>
        </c:ser>
        <c:ser>
          <c:idx val="1"/>
          <c:order val="1"/>
          <c:tx>
            <c:strRef>
              <c:f>' 22'!$C$6</c:f>
              <c:strCache>
                <c:ptCount val="1"/>
                <c:pt idx="0">
                  <c:v>GasNet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71000"/>
              </a:schemeClr>
            </a:solidFill>
          </c:spPr>
          <c:invertIfNegative val="0"/>
          <c:cat>
            <c:numRef>
              <c:f>' 22'!$A$7:$A$30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 22'!$C$7:$C$30</c:f>
              <c:numCache>
                <c:formatCode>#,##0.0</c:formatCode>
                <c:ptCount val="24"/>
                <c:pt idx="0">
                  <c:v>1982.3532797193907</c:v>
                </c:pt>
                <c:pt idx="1">
                  <c:v>2063.6592797193903</c:v>
                </c:pt>
                <c:pt idx="2">
                  <c:v>2102.3792797193905</c:v>
                </c:pt>
                <c:pt idx="3">
                  <c:v>2066.9212797193904</c:v>
                </c:pt>
                <c:pt idx="4">
                  <c:v>2010.7952797193905</c:v>
                </c:pt>
                <c:pt idx="5">
                  <c:v>1944.6462797193906</c:v>
                </c:pt>
                <c:pt idx="6">
                  <c:v>1921.3012797193905</c:v>
                </c:pt>
                <c:pt idx="7">
                  <c:v>1853.8042797193903</c:v>
                </c:pt>
                <c:pt idx="8">
                  <c:v>1837.2512797193904</c:v>
                </c:pt>
                <c:pt idx="9">
                  <c:v>1850.7982797193904</c:v>
                </c:pt>
                <c:pt idx="10">
                  <c:v>1893.0042797193905</c:v>
                </c:pt>
                <c:pt idx="11">
                  <c:v>1873.4022797193904</c:v>
                </c:pt>
                <c:pt idx="12">
                  <c:v>1941.2182797193907</c:v>
                </c:pt>
                <c:pt idx="13">
                  <c:v>1944.1672797193903</c:v>
                </c:pt>
                <c:pt idx="14">
                  <c:v>1924.4332797193902</c:v>
                </c:pt>
                <c:pt idx="15">
                  <c:v>1860.6702797193905</c:v>
                </c:pt>
                <c:pt idx="16">
                  <c:v>1724.7642797193907</c:v>
                </c:pt>
                <c:pt idx="17">
                  <c:v>1570.5172797193904</c:v>
                </c:pt>
                <c:pt idx="18">
                  <c:v>1535.2992797193906</c:v>
                </c:pt>
                <c:pt idx="19">
                  <c:v>1540.1112797193903</c:v>
                </c:pt>
                <c:pt idx="20">
                  <c:v>1566.8642797193907</c:v>
                </c:pt>
                <c:pt idx="21">
                  <c:v>1610.0462797193904</c:v>
                </c:pt>
                <c:pt idx="22">
                  <c:v>1695.0192797193904</c:v>
                </c:pt>
                <c:pt idx="23">
                  <c:v>1874.6552797193906</c:v>
                </c:pt>
              </c:numCache>
            </c:numRef>
          </c:val>
        </c:ser>
        <c:ser>
          <c:idx val="2"/>
          <c:order val="2"/>
          <c:tx>
            <c:strRef>
              <c:f>' 22'!$D$6</c:f>
              <c:strCache>
                <c:ptCount val="1"/>
                <c:pt idx="0">
                  <c:v>E.ON Distribuce</c:v>
                </c:pt>
              </c:strCache>
            </c:strRef>
          </c:tx>
          <c:spPr>
            <a:solidFill>
              <a:schemeClr val="tx1">
                <a:alpha val="70000"/>
              </a:schemeClr>
            </a:solidFill>
          </c:spPr>
          <c:invertIfNegative val="0"/>
          <c:cat>
            <c:numRef>
              <c:f>' 22'!$A$7:$A$30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 22'!$D$7:$D$30</c:f>
              <c:numCache>
                <c:formatCode>#,##0.0</c:formatCode>
                <c:ptCount val="24"/>
                <c:pt idx="0">
                  <c:v>110.33324219632469</c:v>
                </c:pt>
                <c:pt idx="1">
                  <c:v>115.3762421963247</c:v>
                </c:pt>
                <c:pt idx="2">
                  <c:v>114.04524219632469</c:v>
                </c:pt>
                <c:pt idx="3">
                  <c:v>112.77524219632468</c:v>
                </c:pt>
                <c:pt idx="4">
                  <c:v>109.91724219632469</c:v>
                </c:pt>
                <c:pt idx="5">
                  <c:v>104.46624219632469</c:v>
                </c:pt>
                <c:pt idx="6">
                  <c:v>101.25524219632469</c:v>
                </c:pt>
                <c:pt idx="7">
                  <c:v>98.19324219632469</c:v>
                </c:pt>
                <c:pt idx="8">
                  <c:v>98.440242196324689</c:v>
                </c:pt>
                <c:pt idx="9">
                  <c:v>98.878242196324692</c:v>
                </c:pt>
                <c:pt idx="10">
                  <c:v>101.29124219632469</c:v>
                </c:pt>
                <c:pt idx="11">
                  <c:v>102.63224219632468</c:v>
                </c:pt>
                <c:pt idx="12">
                  <c:v>100.52924219632469</c:v>
                </c:pt>
                <c:pt idx="13">
                  <c:v>100.70624219632469</c:v>
                </c:pt>
                <c:pt idx="14">
                  <c:v>98.692242196324685</c:v>
                </c:pt>
                <c:pt idx="15">
                  <c:v>94.150242196324683</c:v>
                </c:pt>
                <c:pt idx="16">
                  <c:v>83.996242196324687</c:v>
                </c:pt>
                <c:pt idx="17">
                  <c:v>75.036242196324693</c:v>
                </c:pt>
                <c:pt idx="18">
                  <c:v>71.819242196324694</c:v>
                </c:pt>
                <c:pt idx="19">
                  <c:v>72.45224219632469</c:v>
                </c:pt>
                <c:pt idx="20">
                  <c:v>73.951242196324685</c:v>
                </c:pt>
                <c:pt idx="21">
                  <c:v>79.102242196324696</c:v>
                </c:pt>
                <c:pt idx="22">
                  <c:v>84.82124219632469</c:v>
                </c:pt>
                <c:pt idx="23">
                  <c:v>97.727242196324696</c:v>
                </c:pt>
              </c:numCache>
            </c:numRef>
          </c:val>
        </c:ser>
        <c:ser>
          <c:idx val="3"/>
          <c:order val="3"/>
          <c:tx>
            <c:strRef>
              <c:f>' 22'!$E$6</c:f>
              <c:strCache>
                <c:ptCount val="1"/>
                <c:pt idx="0">
                  <c:v>Ostatní 
společnosti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numRef>
              <c:f>' 22'!$A$7:$A$30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 22'!$E$7:$E$30</c:f>
              <c:numCache>
                <c:formatCode>#,##0.0</c:formatCode>
                <c:ptCount val="24"/>
                <c:pt idx="0">
                  <c:v>146.24361458333334</c:v>
                </c:pt>
                <c:pt idx="1">
                  <c:v>144.57361458333335</c:v>
                </c:pt>
                <c:pt idx="2">
                  <c:v>148.07461458333336</c:v>
                </c:pt>
                <c:pt idx="3">
                  <c:v>147.91161458333335</c:v>
                </c:pt>
                <c:pt idx="4">
                  <c:v>131.33661458333336</c:v>
                </c:pt>
                <c:pt idx="5">
                  <c:v>119.58461458333335</c:v>
                </c:pt>
                <c:pt idx="6">
                  <c:v>121.19161458333335</c:v>
                </c:pt>
                <c:pt idx="7">
                  <c:v>117.65361458333335</c:v>
                </c:pt>
                <c:pt idx="8">
                  <c:v>122.04861458333335</c:v>
                </c:pt>
                <c:pt idx="9">
                  <c:v>117.43261458333335</c:v>
                </c:pt>
                <c:pt idx="10">
                  <c:v>126.18061458333335</c:v>
                </c:pt>
                <c:pt idx="11">
                  <c:v>117.27261458333335</c:v>
                </c:pt>
                <c:pt idx="12">
                  <c:v>132.23661458333333</c:v>
                </c:pt>
                <c:pt idx="13">
                  <c:v>110.95861458333336</c:v>
                </c:pt>
                <c:pt idx="14">
                  <c:v>11.520614583333353</c:v>
                </c:pt>
                <c:pt idx="15">
                  <c:v>11.550614583333353</c:v>
                </c:pt>
                <c:pt idx="16">
                  <c:v>11.535614583333352</c:v>
                </c:pt>
                <c:pt idx="17">
                  <c:v>11.547614583333353</c:v>
                </c:pt>
                <c:pt idx="18">
                  <c:v>11.702614583333352</c:v>
                </c:pt>
                <c:pt idx="19">
                  <c:v>12.166614583333352</c:v>
                </c:pt>
                <c:pt idx="20">
                  <c:v>12.156614583333353</c:v>
                </c:pt>
                <c:pt idx="21">
                  <c:v>12.243614583333352</c:v>
                </c:pt>
                <c:pt idx="22">
                  <c:v>12.233614583333352</c:v>
                </c:pt>
                <c:pt idx="23">
                  <c:v>12.218614583333352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1870464"/>
        <c:axId val="151880448"/>
      </c:barChart>
      <c:catAx>
        <c:axId val="15187046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51880448"/>
        <c:crosses val="autoZero"/>
        <c:auto val="1"/>
        <c:lblAlgn val="ctr"/>
        <c:lblOffset val="100"/>
        <c:noMultiLvlLbl val="0"/>
      </c:catAx>
      <c:valAx>
        <c:axId val="151880448"/>
        <c:scaling>
          <c:orientation val="minMax"/>
          <c:max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1870464"/>
        <c:crosses val="autoZero"/>
        <c:crossBetween val="between"/>
        <c:majorUnit val="300"/>
      </c:valAx>
    </c:plotArea>
    <c:legend>
      <c:legendPos val="b"/>
      <c:layout>
        <c:manualLayout>
          <c:xMode val="edge"/>
          <c:yMode val="edge"/>
          <c:x val="0.26854789917429478"/>
          <c:y val="0.8672361080772607"/>
          <c:w val="0.45909725100151955"/>
          <c:h val="0.122527165611692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23'!$O$5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numRef>
              <c:f>' 23'!$N$6:$N$29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 23'!$O$6:$O$29</c:f>
              <c:numCache>
                <c:formatCode>0.0</c:formatCode>
                <c:ptCount val="24"/>
                <c:pt idx="0">
                  <c:v>5252.3160407215955</c:v>
                </c:pt>
                <c:pt idx="1">
                  <c:v>5252.3160407215955</c:v>
                </c:pt>
                <c:pt idx="2">
                  <c:v>5252.3160407215955</c:v>
                </c:pt>
                <c:pt idx="3">
                  <c:v>5252.3160407215955</c:v>
                </c:pt>
                <c:pt idx="4">
                  <c:v>5252.3160407215955</c:v>
                </c:pt>
                <c:pt idx="5">
                  <c:v>5252.3160407215955</c:v>
                </c:pt>
                <c:pt idx="6">
                  <c:v>5252.3160407215955</c:v>
                </c:pt>
                <c:pt idx="7">
                  <c:v>5252.3160407215955</c:v>
                </c:pt>
                <c:pt idx="8">
                  <c:v>5252.3160407215955</c:v>
                </c:pt>
                <c:pt idx="9">
                  <c:v>5252.3160407215955</c:v>
                </c:pt>
                <c:pt idx="10">
                  <c:v>5252.3160407215955</c:v>
                </c:pt>
                <c:pt idx="11">
                  <c:v>5252.3160407215955</c:v>
                </c:pt>
                <c:pt idx="12">
                  <c:v>5252.3160407215955</c:v>
                </c:pt>
                <c:pt idx="13">
                  <c:v>5252.3160407215955</c:v>
                </c:pt>
                <c:pt idx="14">
                  <c:v>5252.3160407215955</c:v>
                </c:pt>
                <c:pt idx="15">
                  <c:v>5252.3160407215955</c:v>
                </c:pt>
                <c:pt idx="16">
                  <c:v>5252.3160407215955</c:v>
                </c:pt>
                <c:pt idx="17">
                  <c:v>5252.3160407215955</c:v>
                </c:pt>
                <c:pt idx="18">
                  <c:v>5252.3160407215955</c:v>
                </c:pt>
                <c:pt idx="19">
                  <c:v>5252.3160407215955</c:v>
                </c:pt>
                <c:pt idx="20">
                  <c:v>5252.3160407215955</c:v>
                </c:pt>
                <c:pt idx="21">
                  <c:v>5252.3160407215955</c:v>
                </c:pt>
                <c:pt idx="22">
                  <c:v>5252.3160407215955</c:v>
                </c:pt>
                <c:pt idx="23">
                  <c:v>5252.3160407215955</c:v>
                </c:pt>
              </c:numCache>
            </c:numRef>
          </c:val>
        </c:ser>
        <c:ser>
          <c:idx val="1"/>
          <c:order val="1"/>
          <c:tx>
            <c:strRef>
              <c:f>' 23'!$P$5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 23'!$N$6:$N$29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 23'!$P$6:$P$29</c:f>
              <c:numCache>
                <c:formatCode>0.0</c:formatCode>
                <c:ptCount val="24"/>
                <c:pt idx="0">
                  <c:v>-4636.3626419498532</c:v>
                </c:pt>
                <c:pt idx="1">
                  <c:v>-4636.3626419498532</c:v>
                </c:pt>
                <c:pt idx="2">
                  <c:v>-4636.3626419498532</c:v>
                </c:pt>
                <c:pt idx="3">
                  <c:v>-4636.3626419498532</c:v>
                </c:pt>
                <c:pt idx="4">
                  <c:v>-4636.3626419498532</c:v>
                </c:pt>
                <c:pt idx="5">
                  <c:v>-4636.3626419498532</c:v>
                </c:pt>
                <c:pt idx="6">
                  <c:v>-4636.3626419498532</c:v>
                </c:pt>
                <c:pt idx="7">
                  <c:v>-4636.3626419498532</c:v>
                </c:pt>
                <c:pt idx="8">
                  <c:v>-4636.3626419498532</c:v>
                </c:pt>
                <c:pt idx="9">
                  <c:v>-4636.3626419498532</c:v>
                </c:pt>
                <c:pt idx="10">
                  <c:v>-4636.3626419498532</c:v>
                </c:pt>
                <c:pt idx="11">
                  <c:v>-4636.3626419498532</c:v>
                </c:pt>
                <c:pt idx="12">
                  <c:v>-4636.3626419498532</c:v>
                </c:pt>
                <c:pt idx="13">
                  <c:v>-4636.3626419498532</c:v>
                </c:pt>
                <c:pt idx="14">
                  <c:v>-4636.3626419498532</c:v>
                </c:pt>
                <c:pt idx="15">
                  <c:v>-4636.3626419498532</c:v>
                </c:pt>
                <c:pt idx="16">
                  <c:v>-4636.3626419498532</c:v>
                </c:pt>
                <c:pt idx="17">
                  <c:v>-4636.3626419498532</c:v>
                </c:pt>
                <c:pt idx="18">
                  <c:v>-4636.3626419498532</c:v>
                </c:pt>
                <c:pt idx="19">
                  <c:v>-4636.3626419498532</c:v>
                </c:pt>
                <c:pt idx="20">
                  <c:v>-4636.3626419498532</c:v>
                </c:pt>
                <c:pt idx="21">
                  <c:v>-4636.3626419498532</c:v>
                </c:pt>
                <c:pt idx="22">
                  <c:v>-4636.3626419498532</c:v>
                </c:pt>
                <c:pt idx="23">
                  <c:v>-4636.3626419498532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52457216"/>
        <c:axId val="152458752"/>
      </c:barChart>
      <c:catAx>
        <c:axId val="152457216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52458752"/>
        <c:crosses val="autoZero"/>
        <c:auto val="1"/>
        <c:lblAlgn val="ctr"/>
        <c:lblOffset val="100"/>
        <c:noMultiLvlLbl val="0"/>
      </c:catAx>
      <c:valAx>
        <c:axId val="152458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2457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23'!$Q$5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 23'!$N$6:$N$29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 23'!$Q$6:$Q$29</c:f>
              <c:numCache>
                <c:formatCode>0.0</c:formatCode>
                <c:ptCount val="24"/>
                <c:pt idx="0">
                  <c:v>1763.8871666666666</c:v>
                </c:pt>
                <c:pt idx="1">
                  <c:v>1763.8871666666666</c:v>
                </c:pt>
                <c:pt idx="2">
                  <c:v>1763.8871666666666</c:v>
                </c:pt>
                <c:pt idx="3">
                  <c:v>1763.8871666666666</c:v>
                </c:pt>
                <c:pt idx="4">
                  <c:v>1763.8871666666666</c:v>
                </c:pt>
                <c:pt idx="5">
                  <c:v>1763.8871666666666</c:v>
                </c:pt>
                <c:pt idx="6">
                  <c:v>1763.8871666666666</c:v>
                </c:pt>
                <c:pt idx="7">
                  <c:v>1763.8871666666666</c:v>
                </c:pt>
                <c:pt idx="8">
                  <c:v>1763.8871666666666</c:v>
                </c:pt>
                <c:pt idx="9">
                  <c:v>1763.8871666666666</c:v>
                </c:pt>
                <c:pt idx="10">
                  <c:v>1763.8871666666666</c:v>
                </c:pt>
                <c:pt idx="11">
                  <c:v>1763.8871666666666</c:v>
                </c:pt>
                <c:pt idx="12">
                  <c:v>1763.8871666666666</c:v>
                </c:pt>
                <c:pt idx="13">
                  <c:v>1763.8871666666666</c:v>
                </c:pt>
                <c:pt idx="14">
                  <c:v>1763.8871666666666</c:v>
                </c:pt>
                <c:pt idx="15">
                  <c:v>1763.8871666666666</c:v>
                </c:pt>
                <c:pt idx="16">
                  <c:v>1763.8871666666666</c:v>
                </c:pt>
                <c:pt idx="17">
                  <c:v>1763.8871666666666</c:v>
                </c:pt>
                <c:pt idx="18">
                  <c:v>1763.8871666666666</c:v>
                </c:pt>
                <c:pt idx="19">
                  <c:v>1763.8871666666666</c:v>
                </c:pt>
                <c:pt idx="20">
                  <c:v>1763.8871666666666</c:v>
                </c:pt>
                <c:pt idx="21">
                  <c:v>1763.8871666666666</c:v>
                </c:pt>
                <c:pt idx="22">
                  <c:v>1763.8871666666666</c:v>
                </c:pt>
                <c:pt idx="23">
                  <c:v>1763.8871666666666</c:v>
                </c:pt>
              </c:numCache>
            </c:numRef>
          </c:val>
        </c:ser>
        <c:ser>
          <c:idx val="1"/>
          <c:order val="1"/>
          <c:tx>
            <c:strRef>
              <c:f>' 23'!$R$5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 23'!$N$6:$N$29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 23'!$R$6:$R$29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52491904"/>
        <c:axId val="152493440"/>
      </c:barChart>
      <c:catAx>
        <c:axId val="152491904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52493440"/>
        <c:crosses val="autoZero"/>
        <c:auto val="1"/>
        <c:lblAlgn val="ctr"/>
        <c:lblOffset val="100"/>
        <c:noMultiLvlLbl val="0"/>
      </c:catAx>
      <c:valAx>
        <c:axId val="152493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2491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23'!$S$5</c:f>
              <c:strCache>
                <c:ptCount val="1"/>
                <c:pt idx="0">
                  <c:v>Výroba plynu
 v ČR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 23'!$N$6:$N$29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 23'!$S$6:$S$29</c:f>
              <c:numCache>
                <c:formatCode>0.0</c:formatCode>
                <c:ptCount val="24"/>
                <c:pt idx="0">
                  <c:v>14.727064770030749</c:v>
                </c:pt>
                <c:pt idx="1">
                  <c:v>15.08806477003075</c:v>
                </c:pt>
                <c:pt idx="2">
                  <c:v>14.86906477003075</c:v>
                </c:pt>
                <c:pt idx="3">
                  <c:v>14.82206477003075</c:v>
                </c:pt>
                <c:pt idx="4">
                  <c:v>14.711064770030749</c:v>
                </c:pt>
                <c:pt idx="5">
                  <c:v>14.371064770030751</c:v>
                </c:pt>
                <c:pt idx="6">
                  <c:v>14.585064770030749</c:v>
                </c:pt>
                <c:pt idx="7">
                  <c:v>15.18706477003075</c:v>
                </c:pt>
                <c:pt idx="8">
                  <c:v>15.15706477003075</c:v>
                </c:pt>
                <c:pt idx="9">
                  <c:v>15.33006477003075</c:v>
                </c:pt>
                <c:pt idx="10">
                  <c:v>15.38206477003075</c:v>
                </c:pt>
                <c:pt idx="11">
                  <c:v>14.876064770030752</c:v>
                </c:pt>
                <c:pt idx="12">
                  <c:v>14.85706477003075</c:v>
                </c:pt>
                <c:pt idx="13">
                  <c:v>15.186064770030749</c:v>
                </c:pt>
                <c:pt idx="14">
                  <c:v>15.153064770030749</c:v>
                </c:pt>
                <c:pt idx="15">
                  <c:v>15.116064770030752</c:v>
                </c:pt>
                <c:pt idx="16">
                  <c:v>15.046064770030751</c:v>
                </c:pt>
                <c:pt idx="17">
                  <c:v>14.30506477003075</c:v>
                </c:pt>
                <c:pt idx="18">
                  <c:v>14.28006477003075</c:v>
                </c:pt>
                <c:pt idx="19">
                  <c:v>14.605064770030751</c:v>
                </c:pt>
                <c:pt idx="20">
                  <c:v>14.37006477003075</c:v>
                </c:pt>
                <c:pt idx="21">
                  <c:v>14.252064770030749</c:v>
                </c:pt>
                <c:pt idx="22">
                  <c:v>14.70306477003075</c:v>
                </c:pt>
                <c:pt idx="23">
                  <c:v>14.820064770030751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51935232"/>
        <c:axId val="151937024"/>
      </c:barChart>
      <c:catAx>
        <c:axId val="15193523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51937024"/>
        <c:crosses val="autoZero"/>
        <c:auto val="1"/>
        <c:lblAlgn val="ctr"/>
        <c:lblOffset val="100"/>
        <c:noMultiLvlLbl val="0"/>
      </c:catAx>
      <c:valAx>
        <c:axId val="151937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1935232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35775594247902109"/>
          <c:y val="0.78809230925508178"/>
          <c:w val="0.35209374884477468"/>
          <c:h val="0.1883088487605343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3032702388525"/>
          <c:y val="6.751112632660046E-2"/>
          <c:w val="0.79822802215620903"/>
          <c:h val="0.68161218484053143"/>
        </c:manualLayout>
      </c:layout>
      <c:lineChart>
        <c:grouping val="standard"/>
        <c:varyColors val="0"/>
        <c:ser>
          <c:idx val="0"/>
          <c:order val="0"/>
          <c:tx>
            <c:strRef>
              <c:f>' 23'!$T$5</c:f>
              <c:strCache>
                <c:ptCount val="1"/>
                <c:pt idx="0">
                  <c:v>Spotřeba plynu v ČR</c:v>
                </c:pt>
              </c:strCache>
            </c:strRef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2"/>
            <c:bubble3D val="0"/>
          </c:dPt>
          <c:dPt>
            <c:idx val="3"/>
            <c:bubble3D val="0"/>
          </c:dPt>
          <c:dPt>
            <c:idx val="19"/>
            <c:bubble3D val="0"/>
          </c:dPt>
          <c:cat>
            <c:numRef>
              <c:f>' 23'!$N$6:$N$29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 23'!$T$6:$T$29</c:f>
              <c:numCache>
                <c:formatCode>0.0</c:formatCode>
                <c:ptCount val="24"/>
                <c:pt idx="0">
                  <c:v>2591.3613018396077</c:v>
                </c:pt>
                <c:pt idx="1">
                  <c:v>2696.6163018396073</c:v>
                </c:pt>
                <c:pt idx="2">
                  <c:v>2726.900301839607</c:v>
                </c:pt>
                <c:pt idx="3">
                  <c:v>2670.2773018396069</c:v>
                </c:pt>
                <c:pt idx="4">
                  <c:v>2583.9263018396077</c:v>
                </c:pt>
                <c:pt idx="5">
                  <c:v>2487.2373018396079</c:v>
                </c:pt>
                <c:pt idx="6">
                  <c:v>2452.1243018396076</c:v>
                </c:pt>
                <c:pt idx="7">
                  <c:v>2368.342301839607</c:v>
                </c:pt>
                <c:pt idx="8">
                  <c:v>2349.304301839607</c:v>
                </c:pt>
                <c:pt idx="9">
                  <c:v>2360.7003018396072</c:v>
                </c:pt>
                <c:pt idx="10">
                  <c:v>2427.5773018396076</c:v>
                </c:pt>
                <c:pt idx="11">
                  <c:v>2417.7273018396072</c:v>
                </c:pt>
                <c:pt idx="12">
                  <c:v>2505.7143018396073</c:v>
                </c:pt>
                <c:pt idx="13">
                  <c:v>2491.3843018396069</c:v>
                </c:pt>
                <c:pt idx="14">
                  <c:v>2368.6753018396071</c:v>
                </c:pt>
                <c:pt idx="15">
                  <c:v>2285.6313018396072</c:v>
                </c:pt>
                <c:pt idx="16">
                  <c:v>2112.6863018396079</c:v>
                </c:pt>
                <c:pt idx="17">
                  <c:v>1929.6453018396076</c:v>
                </c:pt>
                <c:pt idx="18">
                  <c:v>1884.2693018396076</c:v>
                </c:pt>
                <c:pt idx="19">
                  <c:v>1890.7623018396071</c:v>
                </c:pt>
                <c:pt idx="20">
                  <c:v>1923.1903018396076</c:v>
                </c:pt>
                <c:pt idx="21">
                  <c:v>1976.4903018396071</c:v>
                </c:pt>
                <c:pt idx="22">
                  <c:v>2084.5113018396073</c:v>
                </c:pt>
                <c:pt idx="23">
                  <c:v>2313.5433018396079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80288"/>
        <c:axId val="151990272"/>
      </c:lineChart>
      <c:lineChart>
        <c:grouping val="standard"/>
        <c:varyColors val="0"/>
        <c:ser>
          <c:idx val="1"/>
          <c:order val="1"/>
          <c:tx>
            <c:strRef>
              <c:f>' 23'!$U$5</c:f>
              <c:strCache>
                <c:ptCount val="1"/>
                <c:pt idx="0">
                  <c:v>Teplota ČR</c:v>
                </c:pt>
              </c:strCache>
            </c:strRef>
          </c:tx>
          <c:spPr>
            <a:ln w="25400" cmpd="sng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 23'!$N$6:$N$29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 23'!$U$6:$U$29</c:f>
              <c:numCache>
                <c:formatCode>0.0</c:formatCode>
                <c:ptCount val="24"/>
                <c:pt idx="0">
                  <c:v>-13.8</c:v>
                </c:pt>
                <c:pt idx="1">
                  <c:v>-13.6</c:v>
                </c:pt>
                <c:pt idx="2">
                  <c:v>-13.5</c:v>
                </c:pt>
                <c:pt idx="3">
                  <c:v>-13</c:v>
                </c:pt>
                <c:pt idx="4">
                  <c:v>-12.6</c:v>
                </c:pt>
                <c:pt idx="5">
                  <c:v>-11.3</c:v>
                </c:pt>
                <c:pt idx="6">
                  <c:v>-9.9</c:v>
                </c:pt>
                <c:pt idx="7">
                  <c:v>-9.4</c:v>
                </c:pt>
                <c:pt idx="8">
                  <c:v>-9.1999999999999993</c:v>
                </c:pt>
                <c:pt idx="9">
                  <c:v>-9.3000000000000007</c:v>
                </c:pt>
                <c:pt idx="10">
                  <c:v>-9.5</c:v>
                </c:pt>
                <c:pt idx="11">
                  <c:v>-10.1</c:v>
                </c:pt>
                <c:pt idx="12">
                  <c:v>-10.3</c:v>
                </c:pt>
                <c:pt idx="13">
                  <c:v>-10.7</c:v>
                </c:pt>
                <c:pt idx="14">
                  <c:v>-11.3</c:v>
                </c:pt>
                <c:pt idx="15">
                  <c:v>-11.5</c:v>
                </c:pt>
                <c:pt idx="16">
                  <c:v>-11.9</c:v>
                </c:pt>
                <c:pt idx="17">
                  <c:v>-12.3</c:v>
                </c:pt>
                <c:pt idx="18">
                  <c:v>-13.1</c:v>
                </c:pt>
                <c:pt idx="19">
                  <c:v>-13.3</c:v>
                </c:pt>
                <c:pt idx="20">
                  <c:v>-13.4</c:v>
                </c:pt>
                <c:pt idx="21">
                  <c:v>-13.7</c:v>
                </c:pt>
                <c:pt idx="22">
                  <c:v>-13.6</c:v>
                </c:pt>
                <c:pt idx="23">
                  <c:v>-13.1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91808"/>
        <c:axId val="151993344"/>
      </c:lineChart>
      <c:catAx>
        <c:axId val="151980288"/>
        <c:scaling>
          <c:orientation val="minMax"/>
        </c:scaling>
        <c:delete val="0"/>
        <c:axPos val="b"/>
        <c:majorGridlines/>
        <c:numFmt formatCode="h:m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51990272"/>
        <c:crosses val="autoZero"/>
        <c:auto val="1"/>
        <c:lblAlgn val="ctr"/>
        <c:lblOffset val="100"/>
        <c:noMultiLvlLbl val="0"/>
      </c:catAx>
      <c:valAx>
        <c:axId val="151990272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51980288"/>
        <c:crosses val="autoZero"/>
        <c:crossBetween val="midCat"/>
        <c:majorUnit val="100"/>
      </c:valAx>
      <c:catAx>
        <c:axId val="15199180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51993344"/>
        <c:crosses val="autoZero"/>
        <c:auto val="1"/>
        <c:lblAlgn val="ctr"/>
        <c:lblOffset val="100"/>
        <c:noMultiLvlLbl val="0"/>
      </c:catAx>
      <c:valAx>
        <c:axId val="151993344"/>
        <c:scaling>
          <c:orientation val="minMax"/>
          <c:max val="-6"/>
          <c:min val="-16"/>
        </c:scaling>
        <c:delete val="0"/>
        <c:axPos val="r"/>
        <c:title>
          <c:tx>
            <c:rich>
              <a:bodyPr/>
              <a:lstStyle/>
              <a:p>
                <a:pPr>
                  <a:defRPr b="0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3">
                        <a:lumMod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5868441223608114"/>
              <c:y val="0.1601917151660390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  <c:crossAx val="151991808"/>
        <c:crosses val="max"/>
        <c:crossBetween val="midCat"/>
        <c:majorUnit val="1"/>
      </c:valAx>
    </c:plotArea>
    <c:legend>
      <c:legendPos val="b"/>
      <c:legendEntry>
        <c:idx val="1"/>
        <c:txPr>
          <a:bodyPr/>
          <a:lstStyle/>
          <a:p>
            <a:pPr>
              <a:defRPr sz="800">
                <a:solidFill>
                  <a:schemeClr val="accent3">
                    <a:lumMod val="50000"/>
                  </a:schemeClr>
                </a:solidFill>
              </a:defRPr>
            </a:pPr>
            <a:endParaRPr lang="cs-CZ"/>
          </a:p>
        </c:txPr>
      </c:legendEntry>
      <c:layout>
        <c:manualLayout>
          <c:xMode val="edge"/>
          <c:yMode val="edge"/>
          <c:x val="0.11374523866967884"/>
          <c:y val="0.88444277074061395"/>
          <c:w val="0.73714385980303998"/>
          <c:h val="0.11555722925938604"/>
        </c:manualLayout>
      </c:layout>
      <c:overlay val="0"/>
      <c:spPr>
        <a:ln>
          <a:noFill/>
        </a:ln>
      </c:spPr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25'!$U$7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strRef>
              <c:f>' 25'!$T$8:$T$19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25'!$U$8:$U$19</c:f>
              <c:numCache>
                <c:formatCode>#,##0</c:formatCode>
                <c:ptCount val="12"/>
                <c:pt idx="0">
                  <c:v>398578.86830757494</c:v>
                </c:pt>
                <c:pt idx="1">
                  <c:v>413083.99143472291</c:v>
                </c:pt>
                <c:pt idx="2">
                  <c:v>396490.52653978957</c:v>
                </c:pt>
                <c:pt idx="3">
                  <c:v>254035.54951059257</c:v>
                </c:pt>
                <c:pt idx="4">
                  <c:v>239765.50625823531</c:v>
                </c:pt>
                <c:pt idx="5">
                  <c:v>239735.19482649077</c:v>
                </c:pt>
                <c:pt idx="6">
                  <c:v>253957.60697214917</c:v>
                </c:pt>
                <c:pt idx="7">
                  <c:v>262025.30083631614</c:v>
                </c:pt>
                <c:pt idx="8">
                  <c:v>258327.89223384668</c:v>
                </c:pt>
                <c:pt idx="9">
                  <c:v>342962.59769836359</c:v>
                </c:pt>
                <c:pt idx="10">
                  <c:v>397562.56859593047</c:v>
                </c:pt>
                <c:pt idx="11">
                  <c:v>398394.21351557539</c:v>
                </c:pt>
              </c:numCache>
            </c:numRef>
          </c:val>
        </c:ser>
        <c:ser>
          <c:idx val="1"/>
          <c:order val="1"/>
          <c:tx>
            <c:strRef>
              <c:f>' 25'!$V$7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  <a:alpha val="70000"/>
              </a:schemeClr>
            </a:solidFill>
          </c:spPr>
          <c:invertIfNegative val="0"/>
          <c:cat>
            <c:strRef>
              <c:f>' 25'!$T$8:$T$19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25'!$V$8:$V$19</c:f>
              <c:numCache>
                <c:formatCode>#,##0</c:formatCode>
                <c:ptCount val="12"/>
                <c:pt idx="0">
                  <c:v>110666.56739971308</c:v>
                </c:pt>
                <c:pt idx="1">
                  <c:v>119722.07175063391</c:v>
                </c:pt>
                <c:pt idx="2">
                  <c:v>111646.01539391439</c:v>
                </c:pt>
                <c:pt idx="3">
                  <c:v>45060.151650967615</c:v>
                </c:pt>
                <c:pt idx="4">
                  <c:v>29287.490844276421</c:v>
                </c:pt>
                <c:pt idx="5">
                  <c:v>28601.260498289361</c:v>
                </c:pt>
                <c:pt idx="6">
                  <c:v>26060.159161548625</c:v>
                </c:pt>
                <c:pt idx="7">
                  <c:v>28920.962015765421</c:v>
                </c:pt>
                <c:pt idx="8">
                  <c:v>35797.941787941687</c:v>
                </c:pt>
                <c:pt idx="9">
                  <c:v>64281.457980615502</c:v>
                </c:pt>
                <c:pt idx="10">
                  <c:v>92530.174794787003</c:v>
                </c:pt>
                <c:pt idx="11">
                  <c:v>109742.84841848</c:v>
                </c:pt>
              </c:numCache>
            </c:numRef>
          </c:val>
        </c:ser>
        <c:ser>
          <c:idx val="2"/>
          <c:order val="2"/>
          <c:tx>
            <c:strRef>
              <c:f>' 25'!$W$7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  <a:alpha val="70000"/>
              </a:schemeClr>
            </a:solidFill>
          </c:spPr>
          <c:invertIfNegative val="0"/>
          <c:cat>
            <c:strRef>
              <c:f>' 25'!$T$8:$T$19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25'!$W$8:$W$19</c:f>
              <c:numCache>
                <c:formatCode>#,##0</c:formatCode>
                <c:ptCount val="12"/>
                <c:pt idx="0">
                  <c:v>191627.94074911685</c:v>
                </c:pt>
                <c:pt idx="1">
                  <c:v>206744.17814164987</c:v>
                </c:pt>
                <c:pt idx="2">
                  <c:v>194494.68711033338</c:v>
                </c:pt>
                <c:pt idx="3">
                  <c:v>51780.342555025643</c:v>
                </c:pt>
                <c:pt idx="4">
                  <c:v>21279.729285203797</c:v>
                </c:pt>
                <c:pt idx="5">
                  <c:v>15835.257238156231</c:v>
                </c:pt>
                <c:pt idx="6">
                  <c:v>11219.35656062771</c:v>
                </c:pt>
                <c:pt idx="7">
                  <c:v>11697.114947782431</c:v>
                </c:pt>
                <c:pt idx="8">
                  <c:v>25468.076665420456</c:v>
                </c:pt>
                <c:pt idx="9">
                  <c:v>75904.335173341475</c:v>
                </c:pt>
                <c:pt idx="10">
                  <c:v>129703.32544231213</c:v>
                </c:pt>
                <c:pt idx="11">
                  <c:v>182160.91964803007</c:v>
                </c:pt>
              </c:numCache>
            </c:numRef>
          </c:val>
        </c:ser>
        <c:ser>
          <c:idx val="3"/>
          <c:order val="3"/>
          <c:tx>
            <c:strRef>
              <c:f>' 25'!$X$7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strRef>
              <c:f>' 25'!$T$8:$T$19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25'!$X$8:$X$19</c:f>
              <c:numCache>
                <c:formatCode>#,##0</c:formatCode>
                <c:ptCount val="12"/>
                <c:pt idx="0">
                  <c:v>364327.82636447856</c:v>
                </c:pt>
                <c:pt idx="1">
                  <c:v>397767.4779708602</c:v>
                </c:pt>
                <c:pt idx="2">
                  <c:v>375426.19409877073</c:v>
                </c:pt>
                <c:pt idx="3">
                  <c:v>104050.32550641363</c:v>
                </c:pt>
                <c:pt idx="4">
                  <c:v>47849.327158838823</c:v>
                </c:pt>
                <c:pt idx="5">
                  <c:v>32908.021641721549</c:v>
                </c:pt>
                <c:pt idx="6">
                  <c:v>35091.316653425114</c:v>
                </c:pt>
                <c:pt idx="7">
                  <c:v>31394.570129776657</c:v>
                </c:pt>
                <c:pt idx="8">
                  <c:v>48754.289298307071</c:v>
                </c:pt>
                <c:pt idx="9">
                  <c:v>149098.21977809112</c:v>
                </c:pt>
                <c:pt idx="10">
                  <c:v>278538.94238545262</c:v>
                </c:pt>
                <c:pt idx="11">
                  <c:v>410435.09912526386</c:v>
                </c:pt>
              </c:numCache>
            </c:numRef>
          </c:val>
        </c:ser>
        <c:ser>
          <c:idx val="4"/>
          <c:order val="4"/>
          <c:tx>
            <c:strRef>
              <c:f>' 25'!$Y$7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 25'!$T$8:$T$19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25'!$Y$8:$Y$19</c:f>
              <c:numCache>
                <c:formatCode>#,##0</c:formatCode>
                <c:ptCount val="12"/>
                <c:pt idx="0">
                  <c:v>18302.683450574128</c:v>
                </c:pt>
                <c:pt idx="1">
                  <c:v>20016.242911747366</c:v>
                </c:pt>
                <c:pt idx="2">
                  <c:v>19034.349371397126</c:v>
                </c:pt>
                <c:pt idx="3">
                  <c:v>9002.5167271990431</c:v>
                </c:pt>
                <c:pt idx="4">
                  <c:v>9265.07109770637</c:v>
                </c:pt>
                <c:pt idx="5">
                  <c:v>7269.4400937880155</c:v>
                </c:pt>
                <c:pt idx="6">
                  <c:v>7326.4854319519854</c:v>
                </c:pt>
                <c:pt idx="7">
                  <c:v>9078.4472000777714</c:v>
                </c:pt>
                <c:pt idx="8">
                  <c:v>10351.849601395723</c:v>
                </c:pt>
                <c:pt idx="9">
                  <c:v>12367.939927296839</c:v>
                </c:pt>
                <c:pt idx="10">
                  <c:v>15795.228079139575</c:v>
                </c:pt>
                <c:pt idx="11">
                  <c:v>-5848.318958926201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2221568"/>
        <c:axId val="152223104"/>
      </c:barChart>
      <c:catAx>
        <c:axId val="1522215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cs-CZ"/>
          </a:p>
        </c:txPr>
        <c:crossAx val="152223104"/>
        <c:crosses val="autoZero"/>
        <c:auto val="1"/>
        <c:lblAlgn val="ctr"/>
        <c:lblOffset val="100"/>
        <c:noMultiLvlLbl val="0"/>
      </c:catAx>
      <c:valAx>
        <c:axId val="152223104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222156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38565010408181738"/>
          <c:y val="0.13361665510951831"/>
          <c:w val="0.3870228216988571"/>
          <c:h val="0.1369436262898807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 25'!$L$27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numRef>
              <c:f>' 25'!$K$28:$K$37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25'!$L$28:$L$37</c:f>
              <c:numCache>
                <c:formatCode>#,##0</c:formatCode>
                <c:ptCount val="10"/>
                <c:pt idx="0">
                  <c:v>2871547</c:v>
                </c:pt>
                <c:pt idx="1">
                  <c:v>2870634</c:v>
                </c:pt>
                <c:pt idx="2">
                  <c:v>2869023</c:v>
                </c:pt>
                <c:pt idx="3">
                  <c:v>2868083.1</c:v>
                </c:pt>
                <c:pt idx="4">
                  <c:v>2860344.9</c:v>
                </c:pt>
                <c:pt idx="5">
                  <c:v>2849162</c:v>
                </c:pt>
                <c:pt idx="6">
                  <c:v>2844334</c:v>
                </c:pt>
                <c:pt idx="7">
                  <c:v>2840473</c:v>
                </c:pt>
                <c:pt idx="8">
                  <c:v>2844257</c:v>
                </c:pt>
                <c:pt idx="9">
                  <c:v>2840619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5120"/>
        <c:axId val="152326912"/>
      </c:lineChart>
      <c:catAx>
        <c:axId val="1523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326912"/>
        <c:crosses val="autoZero"/>
        <c:auto val="1"/>
        <c:lblAlgn val="ctr"/>
        <c:lblOffset val="100"/>
        <c:noMultiLvlLbl val="0"/>
      </c:catAx>
      <c:valAx>
        <c:axId val="152326912"/>
        <c:scaling>
          <c:orientation val="minMax"/>
          <c:min val="28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2325120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8.6529087276074237E-2"/>
          <c:w val="0.87608644020362003"/>
          <c:h val="0.63067192902261149"/>
        </c:manualLayout>
      </c:layout>
      <c:areaChart>
        <c:grouping val="standard"/>
        <c:varyColors val="0"/>
        <c:ser>
          <c:idx val="0"/>
          <c:order val="0"/>
          <c:tx>
            <c:strRef>
              <c:f>' 7'!$T$5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  <a:ln w="19050">
              <a:solidFill>
                <a:schemeClr val="accent1">
                  <a:lumMod val="75000"/>
                </a:schemeClr>
              </a:solidFill>
            </a:ln>
          </c:spPr>
          <c:cat>
            <c:numRef>
              <c:f>' 7'!$N$6:$N$373</c:f>
              <c:numCache>
                <c:formatCode>d/m;@</c:formatCode>
                <c:ptCount val="368"/>
                <c:pt idx="0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</c:numCache>
            </c:numRef>
          </c:cat>
          <c:val>
            <c:numRef>
              <c:f>' 7'!$T$6:$T$373</c:f>
              <c:numCache>
                <c:formatCode>0.0</c:formatCode>
                <c:ptCount val="368"/>
                <c:pt idx="0">
                  <c:v>30355.103749715629</c:v>
                </c:pt>
                <c:pt idx="1">
                  <c:v>34709.312885966589</c:v>
                </c:pt>
                <c:pt idx="2">
                  <c:v>35825.466283477566</c:v>
                </c:pt>
                <c:pt idx="3">
                  <c:v>33396.867471403726</c:v>
                </c:pt>
                <c:pt idx="4">
                  <c:v>30835.093353551587</c:v>
                </c:pt>
                <c:pt idx="5">
                  <c:v>26421.686653271583</c:v>
                </c:pt>
                <c:pt idx="6">
                  <c:v>29370.60883809772</c:v>
                </c:pt>
                <c:pt idx="7">
                  <c:v>34206.741739447752</c:v>
                </c:pt>
                <c:pt idx="8">
                  <c:v>32212.870183972816</c:v>
                </c:pt>
                <c:pt idx="9">
                  <c:v>34856.992959165415</c:v>
                </c:pt>
                <c:pt idx="10">
                  <c:v>35449.394119793345</c:v>
                </c:pt>
                <c:pt idx="11">
                  <c:v>35541.253283090227</c:v>
                </c:pt>
                <c:pt idx="12">
                  <c:v>33786.577639106014</c:v>
                </c:pt>
                <c:pt idx="13">
                  <c:v>36038.0870224229</c:v>
                </c:pt>
                <c:pt idx="14">
                  <c:v>40825.762006282159</c:v>
                </c:pt>
                <c:pt idx="15">
                  <c:v>40325.306275525189</c:v>
                </c:pt>
                <c:pt idx="16">
                  <c:v>38994.15539485019</c:v>
                </c:pt>
                <c:pt idx="17">
                  <c:v>38349.849065320508</c:v>
                </c:pt>
                <c:pt idx="18">
                  <c:v>38871.634070665619</c:v>
                </c:pt>
                <c:pt idx="19">
                  <c:v>34394.624508531939</c:v>
                </c:pt>
                <c:pt idx="20">
                  <c:v>36124.405496417821</c:v>
                </c:pt>
                <c:pt idx="21">
                  <c:v>40814.680811315033</c:v>
                </c:pt>
                <c:pt idx="22">
                  <c:v>39286.469019845143</c:v>
                </c:pt>
                <c:pt idx="23">
                  <c:v>36059.900442350627</c:v>
                </c:pt>
                <c:pt idx="24">
                  <c:v>37921.800229723391</c:v>
                </c:pt>
                <c:pt idx="25">
                  <c:v>37682.842207038506</c:v>
                </c:pt>
                <c:pt idx="26">
                  <c:v>32279.445743627683</c:v>
                </c:pt>
                <c:pt idx="27">
                  <c:v>31000.592202913253</c:v>
                </c:pt>
                <c:pt idx="28">
                  <c:v>30998.213245758383</c:v>
                </c:pt>
                <c:pt idx="29">
                  <c:v>32925.753179625171</c:v>
                </c:pt>
                <c:pt idx="30">
                  <c:v>33642.167159546341</c:v>
                </c:pt>
                <c:pt idx="31">
                  <c:v>34000.938704329579</c:v>
                </c:pt>
                <c:pt idx="32">
                  <c:v>35820.912070490958</c:v>
                </c:pt>
                <c:pt idx="33">
                  <c:v>31979.863029947417</c:v>
                </c:pt>
                <c:pt idx="34">
                  <c:v>34110.696630001024</c:v>
                </c:pt>
                <c:pt idx="35">
                  <c:v>42549.614686881636</c:v>
                </c:pt>
                <c:pt idx="36">
                  <c:v>44241.122898801419</c:v>
                </c:pt>
                <c:pt idx="37">
                  <c:v>42780.778078179203</c:v>
                </c:pt>
                <c:pt idx="38">
                  <c:v>42640.127365985631</c:v>
                </c:pt>
                <c:pt idx="39">
                  <c:v>41325.741847077472</c:v>
                </c:pt>
                <c:pt idx="40">
                  <c:v>36143.450451414734</c:v>
                </c:pt>
                <c:pt idx="41">
                  <c:v>34898.491959043487</c:v>
                </c:pt>
                <c:pt idx="42">
                  <c:v>38366.052428706389</c:v>
                </c:pt>
                <c:pt idx="43">
                  <c:v>41154.912376292501</c:v>
                </c:pt>
                <c:pt idx="44">
                  <c:v>41915.290758789044</c:v>
                </c:pt>
                <c:pt idx="45">
                  <c:v>39543.381037325802</c:v>
                </c:pt>
                <c:pt idx="46">
                  <c:v>37352.47956009215</c:v>
                </c:pt>
                <c:pt idx="47">
                  <c:v>35540.237704805404</c:v>
                </c:pt>
                <c:pt idx="48">
                  <c:v>36920.992982429678</c:v>
                </c:pt>
                <c:pt idx="49">
                  <c:v>42391.377435221832</c:v>
                </c:pt>
                <c:pt idx="50">
                  <c:v>43292.296886612668</c:v>
                </c:pt>
                <c:pt idx="51">
                  <c:v>42898.680508098252</c:v>
                </c:pt>
                <c:pt idx="52">
                  <c:v>43525.83479383582</c:v>
                </c:pt>
                <c:pt idx="53">
                  <c:v>42880.565435501034</c:v>
                </c:pt>
                <c:pt idx="54">
                  <c:v>42507.480827840147</c:v>
                </c:pt>
                <c:pt idx="55">
                  <c:v>46051.774485443595</c:v>
                </c:pt>
                <c:pt idx="56">
                  <c:v>52149.470138071927</c:v>
                </c:pt>
                <c:pt idx="57">
                  <c:v>55898.598244150569</c:v>
                </c:pt>
                <c:pt idx="58">
                  <c:v>54452.973216329541</c:v>
                </c:pt>
                <c:pt idx="59">
                  <c:v>51844.586167716472</c:v>
                </c:pt>
                <c:pt idx="60">
                  <c:v>49583.889912607017</c:v>
                </c:pt>
                <c:pt idx="61">
                  <c:v>43928.190615342828</c:v>
                </c:pt>
                <c:pt idx="62">
                  <c:v>41744.671341556867</c:v>
                </c:pt>
                <c:pt idx="63">
                  <c:v>42986.414551134425</c:v>
                </c:pt>
                <c:pt idx="64">
                  <c:v>43055.111003480844</c:v>
                </c:pt>
                <c:pt idx="65">
                  <c:v>38831.35950592217</c:v>
                </c:pt>
                <c:pt idx="66">
                  <c:v>34212.950179756568</c:v>
                </c:pt>
                <c:pt idx="67">
                  <c:v>32359.219639127496</c:v>
                </c:pt>
                <c:pt idx="68">
                  <c:v>26294.335306985777</c:v>
                </c:pt>
                <c:pt idx="69">
                  <c:v>24100.159005455123</c:v>
                </c:pt>
                <c:pt idx="70">
                  <c:v>27826.631837870067</c:v>
                </c:pt>
                <c:pt idx="71">
                  <c:v>27169.403909607223</c:v>
                </c:pt>
                <c:pt idx="72">
                  <c:v>30636.717491723037</c:v>
                </c:pt>
                <c:pt idx="73">
                  <c:v>29709.241773153779</c:v>
                </c:pt>
                <c:pt idx="74">
                  <c:v>31775.819513574261</c:v>
                </c:pt>
                <c:pt idx="75">
                  <c:v>36601.536823755741</c:v>
                </c:pt>
                <c:pt idx="76">
                  <c:v>40941.477272441014</c:v>
                </c:pt>
                <c:pt idx="77">
                  <c:v>43875.96098284937</c:v>
                </c:pt>
                <c:pt idx="78">
                  <c:v>41536.582747472552</c:v>
                </c:pt>
                <c:pt idx="79">
                  <c:v>41408.745408744377</c:v>
                </c:pt>
                <c:pt idx="80">
                  <c:v>37573.922128245729</c:v>
                </c:pt>
                <c:pt idx="81">
                  <c:v>37353.310295972391</c:v>
                </c:pt>
                <c:pt idx="82">
                  <c:v>29290.768986139912</c:v>
                </c:pt>
                <c:pt idx="83">
                  <c:v>31323.485401584217</c:v>
                </c:pt>
                <c:pt idx="84">
                  <c:v>36763.187464217204</c:v>
                </c:pt>
                <c:pt idx="85">
                  <c:v>35210.845068172814</c:v>
                </c:pt>
                <c:pt idx="86">
                  <c:v>31624.568922625673</c:v>
                </c:pt>
                <c:pt idx="87">
                  <c:v>29470.19771179885</c:v>
                </c:pt>
                <c:pt idx="88">
                  <c:v>24797.161645614342</c:v>
                </c:pt>
                <c:pt idx="89">
                  <c:v>23261.852133735247</c:v>
                </c:pt>
                <c:pt idx="90">
                  <c:v>24957.251370825124</c:v>
                </c:pt>
                <c:pt idx="91">
                  <c:v>24998.054154503792</c:v>
                </c:pt>
                <c:pt idx="92">
                  <c:v>22851.361444452014</c:v>
                </c:pt>
                <c:pt idx="93">
                  <c:v>20346.018197308076</c:v>
                </c:pt>
                <c:pt idx="94">
                  <c:v>21310.789155086164</c:v>
                </c:pt>
                <c:pt idx="95">
                  <c:v>22627.702136523374</c:v>
                </c:pt>
                <c:pt idx="96">
                  <c:v>18348.626620997617</c:v>
                </c:pt>
                <c:pt idx="97">
                  <c:v>18709.503052675784</c:v>
                </c:pt>
                <c:pt idx="98">
                  <c:v>17601.747447518639</c:v>
                </c:pt>
                <c:pt idx="99">
                  <c:v>16444.18026669031</c:v>
                </c:pt>
                <c:pt idx="100">
                  <c:v>15901.200810068356</c:v>
                </c:pt>
                <c:pt idx="101">
                  <c:v>14410.762167950612</c:v>
                </c:pt>
                <c:pt idx="102">
                  <c:v>14789.232595329544</c:v>
                </c:pt>
                <c:pt idx="103">
                  <c:v>12571.089306133539</c:v>
                </c:pt>
                <c:pt idx="104">
                  <c:v>12363.841984572129</c:v>
                </c:pt>
                <c:pt idx="105">
                  <c:v>15302.284347044337</c:v>
                </c:pt>
                <c:pt idx="106">
                  <c:v>15211.655982275926</c:v>
                </c:pt>
                <c:pt idx="107">
                  <c:v>14518.254358445811</c:v>
                </c:pt>
                <c:pt idx="108">
                  <c:v>13171.177058142719</c:v>
                </c:pt>
                <c:pt idx="109">
                  <c:v>12109.339685178154</c:v>
                </c:pt>
                <c:pt idx="110">
                  <c:v>10077.745883711585</c:v>
                </c:pt>
                <c:pt idx="111">
                  <c:v>10138.759590783482</c:v>
                </c:pt>
                <c:pt idx="112">
                  <c:v>12331.19201586145</c:v>
                </c:pt>
                <c:pt idx="113">
                  <c:v>12740.778560699389</c:v>
                </c:pt>
                <c:pt idx="114">
                  <c:v>12494.41122185116</c:v>
                </c:pt>
                <c:pt idx="115">
                  <c:v>14109.420617444282</c:v>
                </c:pt>
                <c:pt idx="116">
                  <c:v>13175.85437461748</c:v>
                </c:pt>
                <c:pt idx="117">
                  <c:v>10460.251524382393</c:v>
                </c:pt>
                <c:pt idx="118">
                  <c:v>9509.3573911171952</c:v>
                </c:pt>
                <c:pt idx="119">
                  <c:v>10346.839966596304</c:v>
                </c:pt>
                <c:pt idx="120">
                  <c:v>10910.149434498308</c:v>
                </c:pt>
                <c:pt idx="121">
                  <c:v>11694.640746882567</c:v>
                </c:pt>
                <c:pt idx="122">
                  <c:v>12105.601748672383</c:v>
                </c:pt>
                <c:pt idx="123">
                  <c:v>11693.688709967269</c:v>
                </c:pt>
                <c:pt idx="124">
                  <c:v>9915.734629886505</c:v>
                </c:pt>
                <c:pt idx="125">
                  <c:v>10059.511671361193</c:v>
                </c:pt>
                <c:pt idx="126">
                  <c:v>10779.877497400426</c:v>
                </c:pt>
                <c:pt idx="127">
                  <c:v>10448.240170094548</c:v>
                </c:pt>
                <c:pt idx="128">
                  <c:v>11584.315550194742</c:v>
                </c:pt>
                <c:pt idx="129">
                  <c:v>11576.176794693249</c:v>
                </c:pt>
                <c:pt idx="130">
                  <c:v>11660.79426683169</c:v>
                </c:pt>
                <c:pt idx="131">
                  <c:v>9652.1691581000523</c:v>
                </c:pt>
                <c:pt idx="132">
                  <c:v>9982.0908138910581</c:v>
                </c:pt>
                <c:pt idx="133">
                  <c:v>11618.385813590103</c:v>
                </c:pt>
                <c:pt idx="134">
                  <c:v>12374.773491825179</c:v>
                </c:pt>
                <c:pt idx="135">
                  <c:v>12965.771128261407</c:v>
                </c:pt>
                <c:pt idx="136">
                  <c:v>13221.140852544899</c:v>
                </c:pt>
                <c:pt idx="137">
                  <c:v>12291.009058469499</c:v>
                </c:pt>
                <c:pt idx="138">
                  <c:v>10379.228093822529</c:v>
                </c:pt>
                <c:pt idx="139">
                  <c:v>10596.414177221452</c:v>
                </c:pt>
                <c:pt idx="140">
                  <c:v>12198.106560026303</c:v>
                </c:pt>
                <c:pt idx="141">
                  <c:v>11933.265989435882</c:v>
                </c:pt>
                <c:pt idx="142">
                  <c:v>11659.66182677988</c:v>
                </c:pt>
                <c:pt idx="143">
                  <c:v>11806.049188426445</c:v>
                </c:pt>
                <c:pt idx="144">
                  <c:v>11045.877569891525</c:v>
                </c:pt>
                <c:pt idx="145">
                  <c:v>9382.6721056072201</c:v>
                </c:pt>
                <c:pt idx="146">
                  <c:v>9714.8238309494445</c:v>
                </c:pt>
                <c:pt idx="147">
                  <c:v>11034.07579862109</c:v>
                </c:pt>
                <c:pt idx="148">
                  <c:v>11174.971054950591</c:v>
                </c:pt>
                <c:pt idx="149">
                  <c:v>11095.606088298062</c:v>
                </c:pt>
                <c:pt idx="150">
                  <c:v>10892.608195704885</c:v>
                </c:pt>
                <c:pt idx="151">
                  <c:v>10338.173507119753</c:v>
                </c:pt>
                <c:pt idx="152">
                  <c:v>8670.9330273027554</c:v>
                </c:pt>
                <c:pt idx="153">
                  <c:v>9084.7476260377844</c:v>
                </c:pt>
                <c:pt idx="154">
                  <c:v>10831.265891728277</c:v>
                </c:pt>
                <c:pt idx="155">
                  <c:v>11061.891188793003</c:v>
                </c:pt>
                <c:pt idx="156">
                  <c:v>11168.887347625743</c:v>
                </c:pt>
                <c:pt idx="157">
                  <c:v>12855.631280138759</c:v>
                </c:pt>
                <c:pt idx="158">
                  <c:v>12219.488283480008</c:v>
                </c:pt>
                <c:pt idx="159">
                  <c:v>8561.7826181426281</c:v>
                </c:pt>
                <c:pt idx="160">
                  <c:v>8898.4291890830264</c:v>
                </c:pt>
                <c:pt idx="161">
                  <c:v>11194.724814868136</c:v>
                </c:pt>
                <c:pt idx="162">
                  <c:v>13085.120717689804</c:v>
                </c:pt>
                <c:pt idx="163">
                  <c:v>11266.193663229267</c:v>
                </c:pt>
                <c:pt idx="164">
                  <c:v>11562.634195575656</c:v>
                </c:pt>
                <c:pt idx="165">
                  <c:v>10847.633072809347</c:v>
                </c:pt>
                <c:pt idx="166">
                  <c:v>8861.2458689434461</c:v>
                </c:pt>
                <c:pt idx="167">
                  <c:v>9087.4433513745062</c:v>
                </c:pt>
                <c:pt idx="168">
                  <c:v>10860.933416697842</c:v>
                </c:pt>
                <c:pt idx="169">
                  <c:v>11192.576066581538</c:v>
                </c:pt>
                <c:pt idx="170">
                  <c:v>10761.398107033267</c:v>
                </c:pt>
                <c:pt idx="171">
                  <c:v>11166.915788378496</c:v>
                </c:pt>
                <c:pt idx="172">
                  <c:v>11082.534414354421</c:v>
                </c:pt>
                <c:pt idx="173">
                  <c:v>9702.625287988978</c:v>
                </c:pt>
                <c:pt idx="174">
                  <c:v>10050.759347537203</c:v>
                </c:pt>
                <c:pt idx="175">
                  <c:v>13268.071173225135</c:v>
                </c:pt>
                <c:pt idx="176">
                  <c:v>14001.560921627226</c:v>
                </c:pt>
                <c:pt idx="177">
                  <c:v>11599.535655381695</c:v>
                </c:pt>
                <c:pt idx="178">
                  <c:v>11590.829853052908</c:v>
                </c:pt>
                <c:pt idx="179">
                  <c:v>10560.753724787884</c:v>
                </c:pt>
                <c:pt idx="180">
                  <c:v>8914.3509667293674</c:v>
                </c:pt>
                <c:pt idx="181">
                  <c:v>9406.8547040645899</c:v>
                </c:pt>
                <c:pt idx="182">
                  <c:v>12962.544232365166</c:v>
                </c:pt>
                <c:pt idx="183">
                  <c:v>12936.475196838926</c:v>
                </c:pt>
                <c:pt idx="184">
                  <c:v>12622.800949179025</c:v>
                </c:pt>
                <c:pt idx="185">
                  <c:v>10750.413130204</c:v>
                </c:pt>
                <c:pt idx="186">
                  <c:v>8273.1035953240844</c:v>
                </c:pt>
                <c:pt idx="187">
                  <c:v>7611.6809926142096</c:v>
                </c:pt>
                <c:pt idx="188">
                  <c:v>8243.3281144877419</c:v>
                </c:pt>
                <c:pt idx="189">
                  <c:v>9945.8840023053326</c:v>
                </c:pt>
                <c:pt idx="190">
                  <c:v>12834.31522643738</c:v>
                </c:pt>
                <c:pt idx="191">
                  <c:v>12903.308153348989</c:v>
                </c:pt>
                <c:pt idx="192">
                  <c:v>12979.250644917522</c:v>
                </c:pt>
                <c:pt idx="193">
                  <c:v>10153.873615517059</c:v>
                </c:pt>
                <c:pt idx="194">
                  <c:v>8470.9825459660224</c:v>
                </c:pt>
                <c:pt idx="195">
                  <c:v>8652.6559335377442</c:v>
                </c:pt>
                <c:pt idx="196">
                  <c:v>12870.756936689524</c:v>
                </c:pt>
                <c:pt idx="197">
                  <c:v>12693.547724219954</c:v>
                </c:pt>
                <c:pt idx="198">
                  <c:v>11014.754352535716</c:v>
                </c:pt>
                <c:pt idx="199">
                  <c:v>12730.994381959654</c:v>
                </c:pt>
                <c:pt idx="200">
                  <c:v>12058.044152109525</c:v>
                </c:pt>
                <c:pt idx="201">
                  <c:v>7896.3862041673301</c:v>
                </c:pt>
                <c:pt idx="202">
                  <c:v>8129.0552348115898</c:v>
                </c:pt>
                <c:pt idx="203">
                  <c:v>12409.357649773079</c:v>
                </c:pt>
                <c:pt idx="204">
                  <c:v>12310.25904299001</c:v>
                </c:pt>
                <c:pt idx="205">
                  <c:v>12206.64099998189</c:v>
                </c:pt>
                <c:pt idx="206">
                  <c:v>11660.29969829855</c:v>
                </c:pt>
                <c:pt idx="207">
                  <c:v>10777.577483569157</c:v>
                </c:pt>
                <c:pt idx="208">
                  <c:v>7281.7490761749632</c:v>
                </c:pt>
                <c:pt idx="209">
                  <c:v>7563.0703567809906</c:v>
                </c:pt>
                <c:pt idx="210">
                  <c:v>11625.56420485606</c:v>
                </c:pt>
                <c:pt idx="211">
                  <c:v>11679.668660430063</c:v>
                </c:pt>
                <c:pt idx="212">
                  <c:v>11901.361716113572</c:v>
                </c:pt>
                <c:pt idx="213">
                  <c:v>11898.490046309942</c:v>
                </c:pt>
                <c:pt idx="214">
                  <c:v>10797.462796136006</c:v>
                </c:pt>
                <c:pt idx="215">
                  <c:v>7274.194270754947</c:v>
                </c:pt>
                <c:pt idx="216">
                  <c:v>7859.2027046841877</c:v>
                </c:pt>
                <c:pt idx="217">
                  <c:v>11970.596448508171</c:v>
                </c:pt>
                <c:pt idx="218">
                  <c:v>11580.836923239076</c:v>
                </c:pt>
                <c:pt idx="219">
                  <c:v>12152.957135074497</c:v>
                </c:pt>
                <c:pt idx="220">
                  <c:v>11029.632417339721</c:v>
                </c:pt>
                <c:pt idx="221">
                  <c:v>11390.304816360829</c:v>
                </c:pt>
                <c:pt idx="222">
                  <c:v>8709.3353428852697</c:v>
                </c:pt>
                <c:pt idx="223">
                  <c:v>8248.7021339303501</c:v>
                </c:pt>
                <c:pt idx="224">
                  <c:v>11761.655438417085</c:v>
                </c:pt>
                <c:pt idx="225">
                  <c:v>11911.268044317099</c:v>
                </c:pt>
                <c:pt idx="226">
                  <c:v>11956.687635818573</c:v>
                </c:pt>
                <c:pt idx="227">
                  <c:v>12197.65096712452</c:v>
                </c:pt>
                <c:pt idx="228">
                  <c:v>11577.494090692588</c:v>
                </c:pt>
                <c:pt idx="229">
                  <c:v>7939.0115318219296</c:v>
                </c:pt>
                <c:pt idx="230">
                  <c:v>8486.3868535807342</c:v>
                </c:pt>
                <c:pt idx="231">
                  <c:v>12763.266637914921</c:v>
                </c:pt>
                <c:pt idx="232">
                  <c:v>13104.197670178</c:v>
                </c:pt>
                <c:pt idx="233">
                  <c:v>12802.713499748381</c:v>
                </c:pt>
                <c:pt idx="234">
                  <c:v>12571.072800334692</c:v>
                </c:pt>
                <c:pt idx="235">
                  <c:v>11602.359968313387</c:v>
                </c:pt>
                <c:pt idx="236">
                  <c:v>8154.111726105969</c:v>
                </c:pt>
                <c:pt idx="237">
                  <c:v>8906.3808728103249</c:v>
                </c:pt>
                <c:pt idx="238">
                  <c:v>12848.814233730647</c:v>
                </c:pt>
                <c:pt idx="239">
                  <c:v>14051.005235918359</c:v>
                </c:pt>
                <c:pt idx="240">
                  <c:v>12623.961458003881</c:v>
                </c:pt>
                <c:pt idx="241">
                  <c:v>10755.300856704447</c:v>
                </c:pt>
                <c:pt idx="242">
                  <c:v>12289.919228678549</c:v>
                </c:pt>
                <c:pt idx="243">
                  <c:v>8564.3801209620069</c:v>
                </c:pt>
                <c:pt idx="244">
                  <c:v>9138.9382863052833</c:v>
                </c:pt>
                <c:pt idx="245">
                  <c:v>12999.160485433586</c:v>
                </c:pt>
                <c:pt idx="246">
                  <c:v>14210.971291277376</c:v>
                </c:pt>
                <c:pt idx="247">
                  <c:v>13122.051379996105</c:v>
                </c:pt>
                <c:pt idx="248">
                  <c:v>12896.124773768002</c:v>
                </c:pt>
                <c:pt idx="249">
                  <c:v>12400.801805908188</c:v>
                </c:pt>
                <c:pt idx="250">
                  <c:v>8734.0306288391839</c:v>
                </c:pt>
                <c:pt idx="251">
                  <c:v>8952.5666110298898</c:v>
                </c:pt>
                <c:pt idx="252">
                  <c:v>12555.94146816522</c:v>
                </c:pt>
                <c:pt idx="253">
                  <c:v>10605.246508118249</c:v>
                </c:pt>
                <c:pt idx="254">
                  <c:v>13580.810705561898</c:v>
                </c:pt>
                <c:pt idx="255">
                  <c:v>13613.452403969632</c:v>
                </c:pt>
                <c:pt idx="256">
                  <c:v>12596.536588660643</c:v>
                </c:pt>
                <c:pt idx="257">
                  <c:v>9127.7709903603773</c:v>
                </c:pt>
                <c:pt idx="258">
                  <c:v>9259.2178152708202</c:v>
                </c:pt>
                <c:pt idx="259">
                  <c:v>13062.595480776083</c:v>
                </c:pt>
                <c:pt idx="260">
                  <c:v>11900.631757210353</c:v>
                </c:pt>
                <c:pt idx="261">
                  <c:v>13201.802308982169</c:v>
                </c:pt>
                <c:pt idx="262">
                  <c:v>13304.551374436382</c:v>
                </c:pt>
                <c:pt idx="263">
                  <c:v>12061.544084152214</c:v>
                </c:pt>
                <c:pt idx="264">
                  <c:v>9468.3747947185657</c:v>
                </c:pt>
                <c:pt idx="265">
                  <c:v>10110.937829290142</c:v>
                </c:pt>
                <c:pt idx="266">
                  <c:v>14666.382362975895</c:v>
                </c:pt>
                <c:pt idx="267">
                  <c:v>18629.173744647138</c:v>
                </c:pt>
                <c:pt idx="268">
                  <c:v>18001.222471523794</c:v>
                </c:pt>
                <c:pt idx="269">
                  <c:v>16208.178860237418</c:v>
                </c:pt>
                <c:pt idx="270">
                  <c:v>14086.650439028555</c:v>
                </c:pt>
                <c:pt idx="271">
                  <c:v>15071.09230594787</c:v>
                </c:pt>
                <c:pt idx="272">
                  <c:v>16568.567069673896</c:v>
                </c:pt>
                <c:pt idx="273">
                  <c:v>21520.986189567171</c:v>
                </c:pt>
                <c:pt idx="274">
                  <c:v>23307.534618646579</c:v>
                </c:pt>
                <c:pt idx="275">
                  <c:v>23544.889454947621</c:v>
                </c:pt>
                <c:pt idx="276">
                  <c:v>23560.312972205968</c:v>
                </c:pt>
                <c:pt idx="277">
                  <c:v>21506.48420823308</c:v>
                </c:pt>
                <c:pt idx="278">
                  <c:v>15287.753853721948</c:v>
                </c:pt>
                <c:pt idx="279">
                  <c:v>15333.404730133996</c:v>
                </c:pt>
                <c:pt idx="280">
                  <c:v>21208.126159264619</c:v>
                </c:pt>
                <c:pt idx="281">
                  <c:v>20678.468378661382</c:v>
                </c:pt>
                <c:pt idx="282">
                  <c:v>18497.864698696449</c:v>
                </c:pt>
                <c:pt idx="283">
                  <c:v>18201.287359065147</c:v>
                </c:pt>
                <c:pt idx="284">
                  <c:v>17111.512832885237</c:v>
                </c:pt>
                <c:pt idx="285">
                  <c:v>12931.801117771562</c:v>
                </c:pt>
                <c:pt idx="286">
                  <c:v>13080.474716503648</c:v>
                </c:pt>
                <c:pt idx="287">
                  <c:v>18197.463256521554</c:v>
                </c:pt>
                <c:pt idx="288">
                  <c:v>18907.658392786794</c:v>
                </c:pt>
                <c:pt idx="289">
                  <c:v>19587.798455874836</c:v>
                </c:pt>
                <c:pt idx="290">
                  <c:v>20188.17585207133</c:v>
                </c:pt>
                <c:pt idx="291">
                  <c:v>20435.38668623241</c:v>
                </c:pt>
                <c:pt idx="292">
                  <c:v>18896.464093476261</c:v>
                </c:pt>
                <c:pt idx="293">
                  <c:v>19990.205508905095</c:v>
                </c:pt>
                <c:pt idx="294">
                  <c:v>25450.444040696148</c:v>
                </c:pt>
                <c:pt idx="295">
                  <c:v>24304.806985494346</c:v>
                </c:pt>
                <c:pt idx="296">
                  <c:v>26143.293081621712</c:v>
                </c:pt>
                <c:pt idx="297">
                  <c:v>25857.670041736073</c:v>
                </c:pt>
                <c:pt idx="298">
                  <c:v>24374.665619308991</c:v>
                </c:pt>
                <c:pt idx="299">
                  <c:v>22246.137183194012</c:v>
                </c:pt>
                <c:pt idx="300">
                  <c:v>24842.022933632947</c:v>
                </c:pt>
                <c:pt idx="301">
                  <c:v>26382.438431061993</c:v>
                </c:pt>
                <c:pt idx="302">
                  <c:v>20505.068574291286</c:v>
                </c:pt>
                <c:pt idx="303">
                  <c:v>22534.19894398727</c:v>
                </c:pt>
                <c:pt idx="304">
                  <c:v>22337.210213195525</c:v>
                </c:pt>
                <c:pt idx="305">
                  <c:v>23150.704414677592</c:v>
                </c:pt>
                <c:pt idx="306">
                  <c:v>21303.786705285933</c:v>
                </c:pt>
                <c:pt idx="307">
                  <c:v>19541.909255978284</c:v>
                </c:pt>
                <c:pt idx="308">
                  <c:v>23969.954454288749</c:v>
                </c:pt>
                <c:pt idx="309">
                  <c:v>23545.21325816126</c:v>
                </c:pt>
                <c:pt idx="310">
                  <c:v>24095.25746492442</c:v>
                </c:pt>
                <c:pt idx="311">
                  <c:v>25200.769808342229</c:v>
                </c:pt>
                <c:pt idx="312">
                  <c:v>24969.104550917476</c:v>
                </c:pt>
                <c:pt idx="313">
                  <c:v>20869.584077670879</c:v>
                </c:pt>
                <c:pt idx="314">
                  <c:v>22642.928589551735</c:v>
                </c:pt>
                <c:pt idx="315">
                  <c:v>27119.130464016078</c:v>
                </c:pt>
                <c:pt idx="316">
                  <c:v>25616.553432422043</c:v>
                </c:pt>
                <c:pt idx="317">
                  <c:v>29022.255994978859</c:v>
                </c:pt>
                <c:pt idx="318">
                  <c:v>30912.610923436583</c:v>
                </c:pt>
                <c:pt idx="319">
                  <c:v>32336.834454926695</c:v>
                </c:pt>
                <c:pt idx="320">
                  <c:v>29089.350637271742</c:v>
                </c:pt>
                <c:pt idx="321">
                  <c:v>31661.108526029086</c:v>
                </c:pt>
                <c:pt idx="322">
                  <c:v>35907.625059266175</c:v>
                </c:pt>
                <c:pt idx="323">
                  <c:v>38364.364482768615</c:v>
                </c:pt>
                <c:pt idx="324">
                  <c:v>38856.08150290553</c:v>
                </c:pt>
                <c:pt idx="325">
                  <c:v>38626.575085024182</c:v>
                </c:pt>
                <c:pt idx="326">
                  <c:v>36200.051937782417</c:v>
                </c:pt>
                <c:pt idx="327">
                  <c:v>30962.827384515982</c:v>
                </c:pt>
                <c:pt idx="328">
                  <c:v>29478.174801637797</c:v>
                </c:pt>
                <c:pt idx="329">
                  <c:v>37362.228590906765</c:v>
                </c:pt>
                <c:pt idx="330">
                  <c:v>40660.015269502146</c:v>
                </c:pt>
                <c:pt idx="331">
                  <c:v>42613.525113595409</c:v>
                </c:pt>
                <c:pt idx="332">
                  <c:v>44151.175713907702</c:v>
                </c:pt>
                <c:pt idx="333">
                  <c:v>43564.675943222814</c:v>
                </c:pt>
                <c:pt idx="334">
                  <c:v>38807.002170441177</c:v>
                </c:pt>
                <c:pt idx="335">
                  <c:v>36255.610450182852</c:v>
                </c:pt>
                <c:pt idx="336">
                  <c:v>36828.498784391704</c:v>
                </c:pt>
                <c:pt idx="337">
                  <c:v>37028.462664331906</c:v>
                </c:pt>
                <c:pt idx="338">
                  <c:v>39334.616014634492</c:v>
                </c:pt>
                <c:pt idx="339">
                  <c:v>39469.209949211145</c:v>
                </c:pt>
                <c:pt idx="340">
                  <c:v>34518.752159124895</c:v>
                </c:pt>
                <c:pt idx="341">
                  <c:v>29346.591365302593</c:v>
                </c:pt>
                <c:pt idx="342">
                  <c:v>29678.531616811248</c:v>
                </c:pt>
                <c:pt idx="343">
                  <c:v>37136.842898253162</c:v>
                </c:pt>
                <c:pt idx="344">
                  <c:v>39990.520948119389</c:v>
                </c:pt>
                <c:pt idx="345">
                  <c:v>40342.375259298948</c:v>
                </c:pt>
                <c:pt idx="346">
                  <c:v>43020.463271072091</c:v>
                </c:pt>
                <c:pt idx="347">
                  <c:v>43077.006635153324</c:v>
                </c:pt>
                <c:pt idx="348">
                  <c:v>38980.277284719574</c:v>
                </c:pt>
                <c:pt idx="349">
                  <c:v>38516.121771832171</c:v>
                </c:pt>
                <c:pt idx="350">
                  <c:v>42709.202739735352</c:v>
                </c:pt>
                <c:pt idx="351">
                  <c:v>40312.641630704115</c:v>
                </c:pt>
                <c:pt idx="352">
                  <c:v>40665.182505363991</c:v>
                </c:pt>
                <c:pt idx="353">
                  <c:v>40277.898316007762</c:v>
                </c:pt>
                <c:pt idx="354">
                  <c:v>35254.524984374941</c:v>
                </c:pt>
                <c:pt idx="355">
                  <c:v>27898.633452944869</c:v>
                </c:pt>
                <c:pt idx="356">
                  <c:v>27102.686048230349</c:v>
                </c:pt>
                <c:pt idx="357">
                  <c:v>29706.119250739674</c:v>
                </c:pt>
                <c:pt idx="358">
                  <c:v>30080.319795174972</c:v>
                </c:pt>
                <c:pt idx="359">
                  <c:v>30385.403361181772</c:v>
                </c:pt>
                <c:pt idx="360">
                  <c:v>31382.627686932101</c:v>
                </c:pt>
                <c:pt idx="361">
                  <c:v>29107.795299607071</c:v>
                </c:pt>
                <c:pt idx="362">
                  <c:v>28934.787996310504</c:v>
                </c:pt>
                <c:pt idx="363">
                  <c:v>29389.954673774315</c:v>
                </c:pt>
                <c:pt idx="364">
                  <c:v>29345.049577949776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92128"/>
        <c:axId val="139393664"/>
      </c:areaChart>
      <c:dateAx>
        <c:axId val="139392128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39393664"/>
        <c:crosses val="autoZero"/>
        <c:auto val="1"/>
        <c:lblOffset val="100"/>
        <c:baseTimeUnit val="days"/>
        <c:majorUnit val="1"/>
        <c:majorTimeUnit val="months"/>
      </c:dateAx>
      <c:valAx>
        <c:axId val="139393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39392128"/>
        <c:crosses val="autoZero"/>
        <c:crossBetween val="midCat"/>
        <c:minorUnit val="20"/>
      </c:valAx>
    </c:plotArea>
    <c:legend>
      <c:legendPos val="b"/>
      <c:layout>
        <c:manualLayout>
          <c:xMode val="edge"/>
          <c:yMode val="edge"/>
          <c:x val="0.3539134841574198"/>
          <c:y val="0.85888883520823345"/>
          <c:w val="0.29978200851694692"/>
          <c:h val="0.10011421591763571"/>
        </c:manualLayout>
      </c:layout>
      <c:overlay val="0"/>
      <c:txPr>
        <a:bodyPr/>
        <a:lstStyle/>
        <a:p>
          <a:pPr>
            <a:defRPr sz="6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843084143893777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25'!$U$21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numRef>
              <c:f>' 25'!$T$22:$T$31</c:f>
              <c:numCache>
                <c:formatCode>#,##0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25'!$U$22:$U$31</c:f>
              <c:numCache>
                <c:formatCode>#,##0</c:formatCode>
                <c:ptCount val="10"/>
                <c:pt idx="0">
                  <c:v>3421479.4389663227</c:v>
                </c:pt>
                <c:pt idx="1">
                  <c:v>3650037.5800403813</c:v>
                </c:pt>
                <c:pt idx="2">
                  <c:v>3544517.7146528307</c:v>
                </c:pt>
                <c:pt idx="3">
                  <c:v>3542741.3316356624</c:v>
                </c:pt>
                <c:pt idx="4">
                  <c:v>3627323.0662095109</c:v>
                </c:pt>
                <c:pt idx="5">
                  <c:v>3410397.2052618805</c:v>
                </c:pt>
                <c:pt idx="6">
                  <c:v>3522761.6740966924</c:v>
                </c:pt>
                <c:pt idx="7">
                  <c:v>3836358.4581271773</c:v>
                </c:pt>
                <c:pt idx="8">
                  <c:v>3847746</c:v>
                </c:pt>
                <c:pt idx="9">
                  <c:v>3854919.8167295875</c:v>
                </c:pt>
              </c:numCache>
            </c:numRef>
          </c:val>
        </c:ser>
        <c:ser>
          <c:idx val="1"/>
          <c:order val="1"/>
          <c:tx>
            <c:strRef>
              <c:f>' 25'!$V$21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  <a:alpha val="70000"/>
              </a:schemeClr>
            </a:solidFill>
          </c:spPr>
          <c:invertIfNegative val="0"/>
          <c:cat>
            <c:numRef>
              <c:f>' 25'!$T$22:$T$31</c:f>
              <c:numCache>
                <c:formatCode>#,##0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25'!$V$22:$V$31</c:f>
              <c:numCache>
                <c:formatCode>#,##0</c:formatCode>
                <c:ptCount val="10"/>
                <c:pt idx="0">
                  <c:v>821745.27779024339</c:v>
                </c:pt>
                <c:pt idx="1">
                  <c:v>881003.7517394172</c:v>
                </c:pt>
                <c:pt idx="2">
                  <c:v>782883.88973771583</c:v>
                </c:pt>
                <c:pt idx="3">
                  <c:v>801433.25080113055</c:v>
                </c:pt>
                <c:pt idx="4">
                  <c:v>819144.45046701445</c:v>
                </c:pt>
                <c:pt idx="5">
                  <c:v>712956.65283609333</c:v>
                </c:pt>
                <c:pt idx="6">
                  <c:v>740547.16276384518</c:v>
                </c:pt>
                <c:pt idx="7">
                  <c:v>801511.80511781632</c:v>
                </c:pt>
                <c:pt idx="8">
                  <c:v>905811.00000000012</c:v>
                </c:pt>
                <c:pt idx="9">
                  <c:v>802317.10169693304</c:v>
                </c:pt>
              </c:numCache>
            </c:numRef>
          </c:val>
        </c:ser>
        <c:ser>
          <c:idx val="2"/>
          <c:order val="2"/>
          <c:tx>
            <c:strRef>
              <c:f>' 25'!$W$21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  <a:alpha val="70000"/>
              </a:schemeClr>
            </a:solidFill>
          </c:spPr>
          <c:invertIfNegative val="0"/>
          <c:cat>
            <c:numRef>
              <c:f>' 25'!$T$22:$T$31</c:f>
              <c:numCache>
                <c:formatCode>#,##0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25'!$W$22:$W$31</c:f>
              <c:numCache>
                <c:formatCode>#,##0</c:formatCode>
                <c:ptCount val="10"/>
                <c:pt idx="0">
                  <c:v>1186211.8893894574</c:v>
                </c:pt>
                <c:pt idx="1">
                  <c:v>1365455.5156325032</c:v>
                </c:pt>
                <c:pt idx="2">
                  <c:v>1159817.3896996931</c:v>
                </c:pt>
                <c:pt idx="3">
                  <c:v>1196669.5217189353</c:v>
                </c:pt>
                <c:pt idx="4">
                  <c:v>1204242.4930758923</c:v>
                </c:pt>
                <c:pt idx="5">
                  <c:v>980633.63749940379</c:v>
                </c:pt>
                <c:pt idx="6">
                  <c:v>1057163.4652972291</c:v>
                </c:pt>
                <c:pt idx="7">
                  <c:v>1152681.5890783148</c:v>
                </c:pt>
                <c:pt idx="8">
                  <c:v>1238757.2516670562</c:v>
                </c:pt>
                <c:pt idx="9">
                  <c:v>1117915.2635170002</c:v>
                </c:pt>
              </c:numCache>
            </c:numRef>
          </c:val>
        </c:ser>
        <c:ser>
          <c:idx val="3"/>
          <c:order val="3"/>
          <c:tx>
            <c:strRef>
              <c:f>' 25'!$X$21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numRef>
              <c:f>' 25'!$T$22:$T$31</c:f>
              <c:numCache>
                <c:formatCode>#,##0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25'!$X$22:$X$31</c:f>
              <c:numCache>
                <c:formatCode>#,##0</c:formatCode>
                <c:ptCount val="10"/>
                <c:pt idx="0">
                  <c:v>2514474.8027285603</c:v>
                </c:pt>
                <c:pt idx="1">
                  <c:v>2905522.696831625</c:v>
                </c:pt>
                <c:pt idx="2">
                  <c:v>2443944.6972930189</c:v>
                </c:pt>
                <c:pt idx="3">
                  <c:v>2468975.0847144169</c:v>
                </c:pt>
                <c:pt idx="4">
                  <c:v>2473738.6571432869</c:v>
                </c:pt>
                <c:pt idx="5">
                  <c:v>1999119.7194391894</c:v>
                </c:pt>
                <c:pt idx="6">
                  <c:v>2171135.5106019503</c:v>
                </c:pt>
                <c:pt idx="7">
                  <c:v>2368461.0261057094</c:v>
                </c:pt>
                <c:pt idx="8">
                  <c:v>2427268.7824260001</c:v>
                </c:pt>
                <c:pt idx="9">
                  <c:v>2275641.6101114</c:v>
                </c:pt>
              </c:numCache>
            </c:numRef>
          </c:val>
        </c:ser>
        <c:ser>
          <c:idx val="4"/>
          <c:order val="4"/>
          <c:tx>
            <c:strRef>
              <c:f>' 25'!$Y$21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 25'!$T$22:$T$31</c:f>
              <c:numCache>
                <c:formatCode>#,##0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25'!$Y$22:$Y$31</c:f>
              <c:numCache>
                <c:formatCode>#,##0</c:formatCode>
                <c:ptCount val="10"/>
                <c:pt idx="0">
                  <c:v>217388.59112541564</c:v>
                </c:pt>
                <c:pt idx="1">
                  <c:v>177180.45575607382</c:v>
                </c:pt>
                <c:pt idx="2">
                  <c:v>154636.30861674156</c:v>
                </c:pt>
                <c:pt idx="3">
                  <c:v>148405.8161801789</c:v>
                </c:pt>
                <c:pt idx="4">
                  <c:v>152645.74787374586</c:v>
                </c:pt>
                <c:pt idx="5">
                  <c:v>177312.53456284851</c:v>
                </c:pt>
                <c:pt idx="6">
                  <c:v>115956.82018521987</c:v>
                </c:pt>
                <c:pt idx="7">
                  <c:v>96121.355104837567</c:v>
                </c:pt>
                <c:pt idx="8">
                  <c:v>107899.71932586282</c:v>
                </c:pt>
                <c:pt idx="9">
                  <c:v>131961.93493334774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2357888"/>
        <c:axId val="156766976"/>
      </c:barChart>
      <c:catAx>
        <c:axId val="15235788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56766976"/>
        <c:crosses val="autoZero"/>
        <c:auto val="1"/>
        <c:lblAlgn val="ctr"/>
        <c:lblOffset val="100"/>
        <c:noMultiLvlLbl val="0"/>
      </c:catAx>
      <c:valAx>
        <c:axId val="15676697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2357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strRef>
              <c:f>' 26'!$A$8:$A$19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26'!$C$8:$C$19</c:f>
              <c:numCache>
                <c:formatCode>#,##0</c:formatCode>
                <c:ptCount val="12"/>
                <c:pt idx="0">
                  <c:v>398578.86830757494</c:v>
                </c:pt>
                <c:pt idx="1">
                  <c:v>413083.99143472291</c:v>
                </c:pt>
                <c:pt idx="2">
                  <c:v>396490.52653978957</c:v>
                </c:pt>
                <c:pt idx="3">
                  <c:v>254035.54951059257</c:v>
                </c:pt>
                <c:pt idx="4">
                  <c:v>239765.50625823531</c:v>
                </c:pt>
                <c:pt idx="5">
                  <c:v>239735.19482649077</c:v>
                </c:pt>
                <c:pt idx="6">
                  <c:v>253957.60697214917</c:v>
                </c:pt>
                <c:pt idx="7">
                  <c:v>262025.30083631614</c:v>
                </c:pt>
                <c:pt idx="8">
                  <c:v>258327.89223384668</c:v>
                </c:pt>
                <c:pt idx="9">
                  <c:v>342962.59769836359</c:v>
                </c:pt>
                <c:pt idx="10">
                  <c:v>397562.56859593047</c:v>
                </c:pt>
                <c:pt idx="11">
                  <c:v>398394.21351557539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6447488"/>
        <c:axId val="156449024"/>
      </c:barChart>
      <c:catAx>
        <c:axId val="156447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56449024"/>
        <c:crosses val="autoZero"/>
        <c:auto val="1"/>
        <c:lblAlgn val="ctr"/>
        <c:lblOffset val="100"/>
        <c:noMultiLvlLbl val="0"/>
      </c:catAx>
      <c:valAx>
        <c:axId val="156449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64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26'!$L$15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numRef>
              <c:f>' 26'!$K$16:$K$25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26'!$L$16:$L$25</c:f>
              <c:numCache>
                <c:formatCode>0</c:formatCode>
                <c:ptCount val="10"/>
                <c:pt idx="0">
                  <c:v>3421479.4389663227</c:v>
                </c:pt>
                <c:pt idx="1">
                  <c:v>3650037.5800403813</c:v>
                </c:pt>
                <c:pt idx="2">
                  <c:v>3544517.7146528307</c:v>
                </c:pt>
                <c:pt idx="3">
                  <c:v>3542741.3316356624</c:v>
                </c:pt>
                <c:pt idx="4">
                  <c:v>3627323.0662095109</c:v>
                </c:pt>
                <c:pt idx="5">
                  <c:v>3410397.2052618805</c:v>
                </c:pt>
                <c:pt idx="6">
                  <c:v>3522761.6740966924</c:v>
                </c:pt>
                <c:pt idx="7">
                  <c:v>3836358.4581271773</c:v>
                </c:pt>
                <c:pt idx="8">
                  <c:v>3847746</c:v>
                </c:pt>
                <c:pt idx="9">
                  <c:v>3854919.8167295875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1807488"/>
        <c:axId val="151809024"/>
      </c:barChart>
      <c:catAx>
        <c:axId val="151807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51809024"/>
        <c:crosses val="autoZero"/>
        <c:auto val="1"/>
        <c:lblAlgn val="ctr"/>
        <c:lblOffset val="100"/>
        <c:noMultiLvlLbl val="0"/>
      </c:catAx>
      <c:valAx>
        <c:axId val="151809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180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 26'!$L$27</c:f>
              <c:strCache>
                <c:ptCount val="1"/>
                <c:pt idx="0">
                  <c:v>Počet zákazníků ke konci období</c:v>
                </c:pt>
              </c:strCache>
            </c:strRef>
          </c:tx>
          <c:marker>
            <c:symbol val="none"/>
          </c:marker>
          <c:cat>
            <c:numRef>
              <c:f>' 26'!$K$28:$K$37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26'!$L$28:$L$37</c:f>
              <c:numCache>
                <c:formatCode>#,##0</c:formatCode>
                <c:ptCount val="10"/>
                <c:pt idx="0">
                  <c:v>1743</c:v>
                </c:pt>
                <c:pt idx="1">
                  <c:v>1742</c:v>
                </c:pt>
                <c:pt idx="2">
                  <c:v>1707</c:v>
                </c:pt>
                <c:pt idx="3">
                  <c:v>1652</c:v>
                </c:pt>
                <c:pt idx="4">
                  <c:v>1637</c:v>
                </c:pt>
                <c:pt idx="5">
                  <c:v>1599</c:v>
                </c:pt>
                <c:pt idx="6">
                  <c:v>1606</c:v>
                </c:pt>
                <c:pt idx="7">
                  <c:v>1618</c:v>
                </c:pt>
                <c:pt idx="8">
                  <c:v>1703</c:v>
                </c:pt>
                <c:pt idx="9">
                  <c:v>1692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77696"/>
        <c:axId val="156491776"/>
      </c:lineChart>
      <c:catAx>
        <c:axId val="1564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491776"/>
        <c:crosses val="autoZero"/>
        <c:auto val="1"/>
        <c:lblAlgn val="ctr"/>
        <c:lblOffset val="100"/>
        <c:noMultiLvlLbl val="0"/>
      </c:catAx>
      <c:valAx>
        <c:axId val="156491776"/>
        <c:scaling>
          <c:orientation val="minMax"/>
          <c:max val="1790"/>
          <c:min val="1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6477696"/>
        <c:crosses val="autoZero"/>
        <c:crossBetween val="between"/>
        <c:majorUnit val="3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  <a:alpha val="70000"/>
              </a:schemeClr>
            </a:solidFill>
          </c:spPr>
          <c:invertIfNegative val="0"/>
          <c:cat>
            <c:strRef>
              <c:f>' 27'!$A$8:$A$19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27'!$C$8:$C$19</c:f>
              <c:numCache>
                <c:formatCode>#,##0</c:formatCode>
                <c:ptCount val="12"/>
                <c:pt idx="0">
                  <c:v>110666.56739971308</c:v>
                </c:pt>
                <c:pt idx="1">
                  <c:v>119722.07175063391</c:v>
                </c:pt>
                <c:pt idx="2">
                  <c:v>111646.01539391439</c:v>
                </c:pt>
                <c:pt idx="3">
                  <c:v>45060.151650967615</c:v>
                </c:pt>
                <c:pt idx="4">
                  <c:v>29287.490844276421</c:v>
                </c:pt>
                <c:pt idx="5">
                  <c:v>28601.260498289361</c:v>
                </c:pt>
                <c:pt idx="6">
                  <c:v>26060.159161548625</c:v>
                </c:pt>
                <c:pt idx="7">
                  <c:v>28920.962015765421</c:v>
                </c:pt>
                <c:pt idx="8">
                  <c:v>35797.941787941687</c:v>
                </c:pt>
                <c:pt idx="9">
                  <c:v>64281.457980615502</c:v>
                </c:pt>
                <c:pt idx="10">
                  <c:v>92530.174794787003</c:v>
                </c:pt>
                <c:pt idx="11">
                  <c:v>109742.84841848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6593536"/>
        <c:axId val="156599424"/>
      </c:barChart>
      <c:catAx>
        <c:axId val="15659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56599424"/>
        <c:crosses val="autoZero"/>
        <c:auto val="1"/>
        <c:lblAlgn val="ctr"/>
        <c:lblOffset val="100"/>
        <c:noMultiLvlLbl val="0"/>
      </c:catAx>
      <c:valAx>
        <c:axId val="156599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6593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27'!$L$15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5">
                <a:lumMod val="75000"/>
                <a:alpha val="70000"/>
              </a:schemeClr>
            </a:solidFill>
          </c:spPr>
          <c:invertIfNegative val="0"/>
          <c:cat>
            <c:numRef>
              <c:f>' 27'!$K$16:$K$25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27'!$L$16:$L$25</c:f>
              <c:numCache>
                <c:formatCode>0</c:formatCode>
                <c:ptCount val="10"/>
                <c:pt idx="0">
                  <c:v>821745.27779024339</c:v>
                </c:pt>
                <c:pt idx="1">
                  <c:v>881003.7517394172</c:v>
                </c:pt>
                <c:pt idx="2">
                  <c:v>782883.88973771583</c:v>
                </c:pt>
                <c:pt idx="3">
                  <c:v>801433.25080113055</c:v>
                </c:pt>
                <c:pt idx="4">
                  <c:v>819144.45046701445</c:v>
                </c:pt>
                <c:pt idx="5">
                  <c:v>712956.65283609333</c:v>
                </c:pt>
                <c:pt idx="6">
                  <c:v>740547.16276384518</c:v>
                </c:pt>
                <c:pt idx="7">
                  <c:v>801511.80511781632</c:v>
                </c:pt>
                <c:pt idx="8">
                  <c:v>905811.00000000012</c:v>
                </c:pt>
                <c:pt idx="9">
                  <c:v>802317.10169693304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6627328"/>
        <c:axId val="156628864"/>
      </c:barChart>
      <c:catAx>
        <c:axId val="1566273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56628864"/>
        <c:crosses val="autoZero"/>
        <c:auto val="1"/>
        <c:lblAlgn val="ctr"/>
        <c:lblOffset val="100"/>
        <c:noMultiLvlLbl val="0"/>
      </c:catAx>
      <c:valAx>
        <c:axId val="156628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6627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 27'!$L$27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27'!$K$28:$K$37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27'!$L$28:$L$37</c:f>
              <c:numCache>
                <c:formatCode>#,##0</c:formatCode>
                <c:ptCount val="10"/>
                <c:pt idx="0">
                  <c:v>6714</c:v>
                </c:pt>
                <c:pt idx="1">
                  <c:v>7021</c:v>
                </c:pt>
                <c:pt idx="2">
                  <c:v>7033</c:v>
                </c:pt>
                <c:pt idx="3">
                  <c:v>6939</c:v>
                </c:pt>
                <c:pt idx="4">
                  <c:v>6946</c:v>
                </c:pt>
                <c:pt idx="5">
                  <c:v>6841</c:v>
                </c:pt>
                <c:pt idx="6">
                  <c:v>6814</c:v>
                </c:pt>
                <c:pt idx="7">
                  <c:v>6823</c:v>
                </c:pt>
                <c:pt idx="8">
                  <c:v>6817</c:v>
                </c:pt>
                <c:pt idx="9">
                  <c:v>6817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49760"/>
        <c:axId val="151751296"/>
      </c:lineChart>
      <c:catAx>
        <c:axId val="1517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751296"/>
        <c:crosses val="autoZero"/>
        <c:auto val="1"/>
        <c:lblAlgn val="ctr"/>
        <c:lblOffset val="100"/>
        <c:noMultiLvlLbl val="0"/>
      </c:catAx>
      <c:valAx>
        <c:axId val="151751296"/>
        <c:scaling>
          <c:orientation val="minMax"/>
          <c:max val="7050"/>
          <c:min val="6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1749760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  <a:alpha val="70000"/>
              </a:schemeClr>
            </a:solidFill>
          </c:spPr>
          <c:invertIfNegative val="0"/>
          <c:cat>
            <c:strRef>
              <c:f>' 28'!$A$8:$A$19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28'!$C$8:$C$19</c:f>
              <c:numCache>
                <c:formatCode>#,##0</c:formatCode>
                <c:ptCount val="12"/>
                <c:pt idx="0">
                  <c:v>191627.94074911685</c:v>
                </c:pt>
                <c:pt idx="1">
                  <c:v>206744.17814164987</c:v>
                </c:pt>
                <c:pt idx="2">
                  <c:v>194494.68711033338</c:v>
                </c:pt>
                <c:pt idx="3">
                  <c:v>51780.342555025643</c:v>
                </c:pt>
                <c:pt idx="4">
                  <c:v>21279.729285203797</c:v>
                </c:pt>
                <c:pt idx="5">
                  <c:v>15835.257238156231</c:v>
                </c:pt>
                <c:pt idx="6">
                  <c:v>11219.35656062771</c:v>
                </c:pt>
                <c:pt idx="7">
                  <c:v>11697.114947782431</c:v>
                </c:pt>
                <c:pt idx="8">
                  <c:v>25468.076665420456</c:v>
                </c:pt>
                <c:pt idx="9">
                  <c:v>75904.335173341475</c:v>
                </c:pt>
                <c:pt idx="10">
                  <c:v>129703.32544231213</c:v>
                </c:pt>
                <c:pt idx="11">
                  <c:v>182160.91964803007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6653824"/>
        <c:axId val="156684288"/>
      </c:barChart>
      <c:catAx>
        <c:axId val="156653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56684288"/>
        <c:crosses val="autoZero"/>
        <c:auto val="1"/>
        <c:lblAlgn val="ctr"/>
        <c:lblOffset val="100"/>
        <c:noMultiLvlLbl val="0"/>
      </c:catAx>
      <c:valAx>
        <c:axId val="15668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6653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28'!$L$15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6">
                <a:lumMod val="75000"/>
                <a:alpha val="70000"/>
              </a:schemeClr>
            </a:solidFill>
          </c:spPr>
          <c:invertIfNegative val="0"/>
          <c:cat>
            <c:numRef>
              <c:f>' 28'!$K$16:$K$25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28'!$L$16:$L$25</c:f>
              <c:numCache>
                <c:formatCode>0</c:formatCode>
                <c:ptCount val="10"/>
                <c:pt idx="0">
                  <c:v>1186211.8893894574</c:v>
                </c:pt>
                <c:pt idx="1">
                  <c:v>1365455.5156325032</c:v>
                </c:pt>
                <c:pt idx="2">
                  <c:v>1159817.3896996931</c:v>
                </c:pt>
                <c:pt idx="3">
                  <c:v>1196669.5217189353</c:v>
                </c:pt>
                <c:pt idx="4">
                  <c:v>1204242.4930758923</c:v>
                </c:pt>
                <c:pt idx="5">
                  <c:v>980633.63749940379</c:v>
                </c:pt>
                <c:pt idx="6">
                  <c:v>1057163.4652972291</c:v>
                </c:pt>
                <c:pt idx="7">
                  <c:v>1152681.5890783148</c:v>
                </c:pt>
                <c:pt idx="8">
                  <c:v>1238757.2516670562</c:v>
                </c:pt>
                <c:pt idx="9">
                  <c:v>1117915.2635170002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6691456"/>
        <c:axId val="156504832"/>
      </c:barChart>
      <c:catAx>
        <c:axId val="1566914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56504832"/>
        <c:crosses val="autoZero"/>
        <c:auto val="1"/>
        <c:lblAlgn val="ctr"/>
        <c:lblOffset val="100"/>
        <c:noMultiLvlLbl val="0"/>
      </c:catAx>
      <c:valAx>
        <c:axId val="156504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6691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 28'!$L$27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28'!$K$28:$K$37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28'!$L$28:$L$37</c:f>
              <c:numCache>
                <c:formatCode>#,##0</c:formatCode>
                <c:ptCount val="10"/>
                <c:pt idx="0">
                  <c:v>199000</c:v>
                </c:pt>
                <c:pt idx="1">
                  <c:v>198449</c:v>
                </c:pt>
                <c:pt idx="2">
                  <c:v>200496</c:v>
                </c:pt>
                <c:pt idx="3">
                  <c:v>202807</c:v>
                </c:pt>
                <c:pt idx="4">
                  <c:v>201273.9</c:v>
                </c:pt>
                <c:pt idx="5">
                  <c:v>197824</c:v>
                </c:pt>
                <c:pt idx="6">
                  <c:v>199725</c:v>
                </c:pt>
                <c:pt idx="7">
                  <c:v>199995</c:v>
                </c:pt>
                <c:pt idx="8">
                  <c:v>203138</c:v>
                </c:pt>
                <c:pt idx="9">
                  <c:v>205693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28640"/>
        <c:axId val="156530176"/>
      </c:lineChart>
      <c:catAx>
        <c:axId val="1565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530176"/>
        <c:crosses val="autoZero"/>
        <c:auto val="1"/>
        <c:lblAlgn val="ctr"/>
        <c:lblOffset val="100"/>
        <c:noMultiLvlLbl val="0"/>
      </c:catAx>
      <c:valAx>
        <c:axId val="156530176"/>
        <c:scaling>
          <c:orientation val="minMax"/>
          <c:min val="19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6528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70704624119979E-2"/>
          <c:y val="4.1025641025641026E-2"/>
          <c:w val="0.95532999757893922"/>
          <c:h val="0.66129722993258933"/>
        </c:manualLayout>
      </c:layout>
      <c:barChart>
        <c:barDir val="bar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6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6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60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 8'!$B$30:$D$30</c:f>
              <c:strCache>
                <c:ptCount val="3"/>
                <c:pt idx="0">
                  <c:v>do ČR</c:v>
                </c:pt>
                <c:pt idx="1">
                  <c:v>ze ZP</c:v>
                </c:pt>
                <c:pt idx="2">
                  <c:v>Výroba plynu
 v ČR
(celkem 
včetně VS)</c:v>
                </c:pt>
              </c:strCache>
            </c:strRef>
          </c:cat>
          <c:val>
            <c:numRef>
              <c:f>' 8'!$B$31:$D$31</c:f>
              <c:numCache>
                <c:formatCode>#,##0.0</c:formatCode>
                <c:ptCount val="3"/>
                <c:pt idx="0">
                  <c:v>39769.765428846957</c:v>
                </c:pt>
                <c:pt idx="1">
                  <c:v>2940.8980369999999</c:v>
                </c:pt>
                <c:pt idx="2">
                  <c:v>137.11352800000003</c:v>
                </c:pt>
              </c:numCache>
            </c:numRef>
          </c:val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8'!$B$30:$D$30</c:f>
              <c:strCache>
                <c:ptCount val="3"/>
                <c:pt idx="0">
                  <c:v>do ČR</c:v>
                </c:pt>
                <c:pt idx="1">
                  <c:v>ze ZP</c:v>
                </c:pt>
                <c:pt idx="2">
                  <c:v>Výroba plynu
 v ČR
(celkem 
včetně VS)</c:v>
                </c:pt>
              </c:strCache>
            </c:strRef>
          </c:cat>
          <c:val>
            <c:numRef>
              <c:f>' 8'!$B$32:$D$32</c:f>
              <c:numCache>
                <c:formatCode>#,##0.0</c:formatCode>
                <c:ptCount val="3"/>
                <c:pt idx="0">
                  <c:v>-31761.774558777062</c:v>
                </c:pt>
                <c:pt idx="1">
                  <c:v>-2915.3978120000002</c:v>
                </c:pt>
                <c:pt idx="2">
                  <c:v>-8182.7561269882681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3237888"/>
        <c:axId val="143243136"/>
      </c:barChart>
      <c:catAx>
        <c:axId val="143237888"/>
        <c:scaling>
          <c:orientation val="minMax"/>
        </c:scaling>
        <c:delete val="1"/>
        <c:axPos val="l"/>
        <c:majorTickMark val="out"/>
        <c:minorTickMark val="none"/>
        <c:tickLblPos val="nextTo"/>
        <c:crossAx val="143243136"/>
        <c:crosses val="autoZero"/>
        <c:auto val="1"/>
        <c:lblAlgn val="ctr"/>
        <c:lblOffset val="100"/>
        <c:noMultiLvlLbl val="0"/>
      </c:catAx>
      <c:valAx>
        <c:axId val="143243136"/>
        <c:scaling>
          <c:orientation val="minMax"/>
          <c:max val="45000"/>
          <c:min val="-35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Toky plynu v 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0.39798484604736645"/>
              <c:y val="0.8699658226174965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43237888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strRef>
              <c:f>' 29'!$A$8:$A$19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29'!$C$8:$C$19</c:f>
              <c:numCache>
                <c:formatCode>#,##0</c:formatCode>
                <c:ptCount val="12"/>
                <c:pt idx="0">
                  <c:v>364327.82636447856</c:v>
                </c:pt>
                <c:pt idx="1">
                  <c:v>397767.4779708602</c:v>
                </c:pt>
                <c:pt idx="2">
                  <c:v>375426.19409877073</c:v>
                </c:pt>
                <c:pt idx="3">
                  <c:v>104050.32550641363</c:v>
                </c:pt>
                <c:pt idx="4">
                  <c:v>47849.327158838823</c:v>
                </c:pt>
                <c:pt idx="5">
                  <c:v>32908.021641721549</c:v>
                </c:pt>
                <c:pt idx="6">
                  <c:v>35091.316653425114</c:v>
                </c:pt>
                <c:pt idx="7">
                  <c:v>31394.570129776657</c:v>
                </c:pt>
                <c:pt idx="8">
                  <c:v>48754.289298307071</c:v>
                </c:pt>
                <c:pt idx="9">
                  <c:v>149098.21977809112</c:v>
                </c:pt>
                <c:pt idx="10">
                  <c:v>278538.94238545262</c:v>
                </c:pt>
                <c:pt idx="11">
                  <c:v>410435.09912526386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7955200"/>
        <c:axId val="157956736"/>
      </c:barChart>
      <c:catAx>
        <c:axId val="157955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57956736"/>
        <c:crosses val="autoZero"/>
        <c:auto val="1"/>
        <c:lblAlgn val="ctr"/>
        <c:lblOffset val="100"/>
        <c:noMultiLvlLbl val="0"/>
      </c:catAx>
      <c:valAx>
        <c:axId val="157956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7955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29'!$L$15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numRef>
              <c:f>' 29'!$K$16:$K$25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29'!$L$16:$L$25</c:f>
              <c:numCache>
                <c:formatCode>0</c:formatCode>
                <c:ptCount val="10"/>
                <c:pt idx="0">
                  <c:v>2514474.8027285603</c:v>
                </c:pt>
                <c:pt idx="1">
                  <c:v>2905522.696831625</c:v>
                </c:pt>
                <c:pt idx="2">
                  <c:v>2443944.6972930189</c:v>
                </c:pt>
                <c:pt idx="3">
                  <c:v>2468975.0847144169</c:v>
                </c:pt>
                <c:pt idx="4">
                  <c:v>2473738.6571432869</c:v>
                </c:pt>
                <c:pt idx="5">
                  <c:v>1999119.7194391894</c:v>
                </c:pt>
                <c:pt idx="6">
                  <c:v>2171135.5106019503</c:v>
                </c:pt>
                <c:pt idx="7">
                  <c:v>2368461.0261057094</c:v>
                </c:pt>
                <c:pt idx="8">
                  <c:v>2427268.7824260001</c:v>
                </c:pt>
                <c:pt idx="9">
                  <c:v>2275641.6101114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7996928"/>
        <c:axId val="157998464"/>
      </c:barChart>
      <c:catAx>
        <c:axId val="1579969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57998464"/>
        <c:crosses val="autoZero"/>
        <c:auto val="1"/>
        <c:lblAlgn val="ctr"/>
        <c:lblOffset val="100"/>
        <c:noMultiLvlLbl val="0"/>
      </c:catAx>
      <c:valAx>
        <c:axId val="157998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7996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 29'!$L$27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29'!$K$28:$K$37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29'!$L$28:$L$37</c:f>
              <c:numCache>
                <c:formatCode>#,##0</c:formatCode>
                <c:ptCount val="10"/>
                <c:pt idx="0">
                  <c:v>2664090</c:v>
                </c:pt>
                <c:pt idx="1">
                  <c:v>2663422</c:v>
                </c:pt>
                <c:pt idx="2">
                  <c:v>2659787</c:v>
                </c:pt>
                <c:pt idx="3">
                  <c:v>2656685.1</c:v>
                </c:pt>
                <c:pt idx="4">
                  <c:v>2650488</c:v>
                </c:pt>
                <c:pt idx="5">
                  <c:v>2642898</c:v>
                </c:pt>
                <c:pt idx="6">
                  <c:v>2636189</c:v>
                </c:pt>
                <c:pt idx="7">
                  <c:v>2632037</c:v>
                </c:pt>
                <c:pt idx="8">
                  <c:v>2632599</c:v>
                </c:pt>
                <c:pt idx="9">
                  <c:v>2626417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72128"/>
        <c:axId val="158282112"/>
      </c:lineChart>
      <c:catAx>
        <c:axId val="1582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282112"/>
        <c:crosses val="autoZero"/>
        <c:auto val="1"/>
        <c:lblAlgn val="ctr"/>
        <c:lblOffset val="100"/>
        <c:noMultiLvlLbl val="0"/>
      </c:catAx>
      <c:valAx>
        <c:axId val="158282112"/>
        <c:scaling>
          <c:orientation val="minMax"/>
          <c:max val="2670000"/>
          <c:min val="26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8272128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  <a:alpha val="70000"/>
              </a:schemeClr>
            </a:solidFill>
          </c:spPr>
          <c:invertIfNegative val="0"/>
          <c:cat>
            <c:strRef>
              <c:f>' 30'!$A$8:$A$19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30'!$C$8:$C$19</c:f>
              <c:numCache>
                <c:formatCode>#,##0</c:formatCode>
                <c:ptCount val="12"/>
                <c:pt idx="0">
                  <c:v>5724.7402334589397</c:v>
                </c:pt>
                <c:pt idx="1">
                  <c:v>5453.2432505778233</c:v>
                </c:pt>
                <c:pt idx="2">
                  <c:v>5894.1449997650716</c:v>
                </c:pt>
                <c:pt idx="3">
                  <c:v>5548.6573832830254</c:v>
                </c:pt>
                <c:pt idx="4">
                  <c:v>5964.7505589681978</c:v>
                </c:pt>
                <c:pt idx="5">
                  <c:v>6082.0707889002351</c:v>
                </c:pt>
                <c:pt idx="6">
                  <c:v>5798.0483936718574</c:v>
                </c:pt>
                <c:pt idx="7">
                  <c:v>6250.8316716949312</c:v>
                </c:pt>
                <c:pt idx="8">
                  <c:v>5949.5678745752239</c:v>
                </c:pt>
                <c:pt idx="9">
                  <c:v>6748.0258032072006</c:v>
                </c:pt>
                <c:pt idx="10">
                  <c:v>6847.8036753871711</c:v>
                </c:pt>
                <c:pt idx="11">
                  <c:v>6393.1964973304239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601216"/>
        <c:axId val="158602752"/>
      </c:barChart>
      <c:catAx>
        <c:axId val="15860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8602752"/>
        <c:crosses val="autoZero"/>
        <c:auto val="1"/>
        <c:lblAlgn val="ctr"/>
        <c:lblOffset val="100"/>
        <c:noMultiLvlLbl val="0"/>
      </c:catAx>
      <c:valAx>
        <c:axId val="158602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8601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30'!$L$15</c:f>
              <c:strCache>
                <c:ptCount val="1"/>
                <c:pt idx="0">
                  <c:v>Celková dodávka</c:v>
                </c:pt>
              </c:strCache>
            </c:strRef>
          </c:tx>
          <c:spPr>
            <a:solidFill>
              <a:schemeClr val="accent3">
                <a:lumMod val="75000"/>
                <a:alpha val="70000"/>
              </a:schemeClr>
            </a:solidFill>
          </c:spPr>
          <c:invertIfNegative val="0"/>
          <c:cat>
            <c:numRef>
              <c:f>' 30'!$K$16:$K$25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30'!$L$16:$L$25</c:f>
              <c:numCache>
                <c:formatCode>0</c:formatCode>
                <c:ptCount val="10"/>
                <c:pt idx="0">
                  <c:v>8082</c:v>
                </c:pt>
                <c:pt idx="1">
                  <c:v>10058</c:v>
                </c:pt>
                <c:pt idx="2">
                  <c:v>12089</c:v>
                </c:pt>
                <c:pt idx="3">
                  <c:v>15242</c:v>
                </c:pt>
                <c:pt idx="4">
                  <c:v>21952</c:v>
                </c:pt>
                <c:pt idx="5">
                  <c:v>29912</c:v>
                </c:pt>
                <c:pt idx="6">
                  <c:v>43589</c:v>
                </c:pt>
                <c:pt idx="7">
                  <c:v>59346</c:v>
                </c:pt>
                <c:pt idx="8">
                  <c:v>62917.251701243251</c:v>
                </c:pt>
                <c:pt idx="9">
                  <c:v>72655.081130820108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638848"/>
        <c:axId val="158640384"/>
      </c:barChart>
      <c:catAx>
        <c:axId val="1586388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58640384"/>
        <c:crosses val="autoZero"/>
        <c:auto val="1"/>
        <c:lblAlgn val="ctr"/>
        <c:lblOffset val="100"/>
        <c:noMultiLvlLbl val="0"/>
      </c:catAx>
      <c:valAx>
        <c:axId val="158640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8638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 30'!$L$27</c:f>
              <c:strCache>
                <c:ptCount val="1"/>
                <c:pt idx="0">
                  <c:v>Počet stanic CNG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30'!$K$28:$K$37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30'!$L$28:$L$37</c:f>
              <c:numCache>
                <c:formatCode>#,##0</c:formatCode>
                <c:ptCount val="10"/>
                <c:pt idx="0">
                  <c:v>23</c:v>
                </c:pt>
                <c:pt idx="1">
                  <c:v>32</c:v>
                </c:pt>
                <c:pt idx="2">
                  <c:v>34</c:v>
                </c:pt>
                <c:pt idx="3">
                  <c:v>45</c:v>
                </c:pt>
                <c:pt idx="4">
                  <c:v>50</c:v>
                </c:pt>
                <c:pt idx="5">
                  <c:v>75</c:v>
                </c:pt>
                <c:pt idx="6">
                  <c:v>108</c:v>
                </c:pt>
                <c:pt idx="7">
                  <c:v>143</c:v>
                </c:pt>
                <c:pt idx="8">
                  <c:v>196</c:v>
                </c:pt>
                <c:pt idx="9">
                  <c:v>222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68288"/>
        <c:axId val="158669824"/>
      </c:lineChart>
      <c:catAx>
        <c:axId val="1586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669824"/>
        <c:crosses val="autoZero"/>
        <c:auto val="1"/>
        <c:lblAlgn val="ctr"/>
        <c:lblOffset val="100"/>
        <c:noMultiLvlLbl val="0"/>
      </c:catAx>
      <c:valAx>
        <c:axId val="158669824"/>
        <c:scaling>
          <c:orientation val="minMax"/>
          <c:max val="2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8668288"/>
        <c:crosses val="autoZero"/>
        <c:crossBetween val="between"/>
        <c:majorUnit val="3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  <a:alpha val="70000"/>
              </a:schemeClr>
            </a:solidFill>
          </c:spPr>
          <c:invertIfNegative val="0"/>
          <c:cat>
            <c:strRef>
              <c:f>' 31'!$A$8:$A$19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 31'!$G$8:$G$19</c:f>
              <c:numCache>
                <c:formatCode>#,##0</c:formatCode>
                <c:ptCount val="12"/>
                <c:pt idx="0">
                  <c:v>39988.666512258467</c:v>
                </c:pt>
                <c:pt idx="1">
                  <c:v>54522.858528556091</c:v>
                </c:pt>
                <c:pt idx="2">
                  <c:v>38162.92296930751</c:v>
                </c:pt>
                <c:pt idx="3">
                  <c:v>14403.630768659603</c:v>
                </c:pt>
                <c:pt idx="4">
                  <c:v>13211.596765424079</c:v>
                </c:pt>
                <c:pt idx="5">
                  <c:v>21531.12694595693</c:v>
                </c:pt>
                <c:pt idx="6">
                  <c:v>52143.063401506595</c:v>
                </c:pt>
                <c:pt idx="7">
                  <c:v>62574.592253580871</c:v>
                </c:pt>
                <c:pt idx="8">
                  <c:v>44464.666890287328</c:v>
                </c:pt>
                <c:pt idx="9">
                  <c:v>60498.939076222501</c:v>
                </c:pt>
                <c:pt idx="10">
                  <c:v>73721.553434589863</c:v>
                </c:pt>
                <c:pt idx="11">
                  <c:v>68537.279875632201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685824"/>
        <c:axId val="158695808"/>
      </c:barChart>
      <c:catAx>
        <c:axId val="15868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58695808"/>
        <c:crosses val="autoZero"/>
        <c:auto val="1"/>
        <c:lblAlgn val="ctr"/>
        <c:lblOffset val="100"/>
        <c:noMultiLvlLbl val="0"/>
      </c:catAx>
      <c:valAx>
        <c:axId val="158695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8685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31'!$N$15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</c:spPr>
          <c:invertIfNegative val="0"/>
          <c:cat>
            <c:numRef>
              <c:f>' 31'!$M$16:$M$25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31'!$N$16:$N$25</c:f>
              <c:numCache>
                <c:formatCode>0</c:formatCode>
                <c:ptCount val="10"/>
                <c:pt idx="0">
                  <c:v>90052.095573513026</c:v>
                </c:pt>
                <c:pt idx="1">
                  <c:v>98926.430281392022</c:v>
                </c:pt>
                <c:pt idx="2">
                  <c:v>173373.55639986176</c:v>
                </c:pt>
                <c:pt idx="3">
                  <c:v>177206.47633018694</c:v>
                </c:pt>
                <c:pt idx="4">
                  <c:v>274600</c:v>
                </c:pt>
                <c:pt idx="5">
                  <c:v>204448</c:v>
                </c:pt>
                <c:pt idx="6">
                  <c:v>305150.24811913917</c:v>
                </c:pt>
                <c:pt idx="7">
                  <c:v>561179.23963635962</c:v>
                </c:pt>
                <c:pt idx="8">
                  <c:v>533902.91369931761</c:v>
                </c:pt>
                <c:pt idx="9">
                  <c:v>543760.89742198202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702976"/>
        <c:axId val="158864512"/>
      </c:barChart>
      <c:catAx>
        <c:axId val="1587029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58864512"/>
        <c:crosses val="autoZero"/>
        <c:auto val="1"/>
        <c:lblAlgn val="ctr"/>
        <c:lblOffset val="100"/>
        <c:noMultiLvlLbl val="0"/>
      </c:catAx>
      <c:valAx>
        <c:axId val="158864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870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 31'!$N$27</c:f>
              <c:strCache>
                <c:ptCount val="1"/>
                <c:pt idx="0">
                  <c:v>Počet 
výroben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 31'!$M$28:$M$37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31'!$N$28:$N$37</c:f>
              <c:numCache>
                <c:formatCode>#,##0</c:formatCode>
                <c:ptCount val="10"/>
                <c:pt idx="0">
                  <c:v>328</c:v>
                </c:pt>
                <c:pt idx="1">
                  <c:v>344</c:v>
                </c:pt>
                <c:pt idx="2">
                  <c:v>392</c:v>
                </c:pt>
                <c:pt idx="3">
                  <c:v>443</c:v>
                </c:pt>
                <c:pt idx="4">
                  <c:v>496</c:v>
                </c:pt>
                <c:pt idx="5">
                  <c:v>533</c:v>
                </c:pt>
                <c:pt idx="6">
                  <c:v>597</c:v>
                </c:pt>
                <c:pt idx="7">
                  <c:v>625</c:v>
                </c:pt>
                <c:pt idx="8">
                  <c:v>681</c:v>
                </c:pt>
                <c:pt idx="9">
                  <c:v>688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96512"/>
        <c:axId val="158898048"/>
      </c:lineChart>
      <c:catAx>
        <c:axId val="1588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898048"/>
        <c:crosses val="autoZero"/>
        <c:auto val="1"/>
        <c:lblAlgn val="ctr"/>
        <c:lblOffset val="100"/>
        <c:noMultiLvlLbl val="0"/>
      </c:catAx>
      <c:valAx>
        <c:axId val="158898048"/>
        <c:scaling>
          <c:orientation val="minMax"/>
          <c:max val="7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8896512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rotY val="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98886646389418"/>
          <c:y val="0.12648544728087333"/>
          <c:w val="0.79557766470526925"/>
          <c:h val="0.73967133089255566"/>
        </c:manualLayout>
      </c:layout>
      <c:pie3DChart>
        <c:varyColors val="1"/>
        <c:ser>
          <c:idx val="0"/>
          <c:order val="0"/>
          <c:explosion val="9"/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8.6642599277978335E-2"/>
                  <c:y val="0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accent1">
                          <a:lumMod val="75000"/>
                        </a:schemeClr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134777376654635E-2"/>
                  <c:y val="2.888086642599278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accent5">
                          <a:lumMod val="75000"/>
                        </a:schemeClr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accent6">
                          <a:lumMod val="75000"/>
                        </a:schemeClr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1660649819494584E-2"/>
                  <c:y val="0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accent2">
                          <a:lumMod val="75000"/>
                        </a:schemeClr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091456077015644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000">
                    <a:latin typeface="Arial Narrow" panose="020B060602020203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noFill/>
                </a:ln>
              </c:spPr>
            </c:leaderLines>
          </c:dLbls>
          <c:cat>
            <c:strRef>
              <c:f>' 33'!$C$5:$G$5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 33'!$C$6:$G$6</c:f>
              <c:numCache>
                <c:formatCode>#,##0</c:formatCode>
                <c:ptCount val="5"/>
                <c:pt idx="0">
                  <c:v>3854919.8167295875</c:v>
                </c:pt>
                <c:pt idx="1">
                  <c:v>802317.10169693304</c:v>
                </c:pt>
                <c:pt idx="2">
                  <c:v>1117915.2635170002</c:v>
                </c:pt>
                <c:pt idx="3">
                  <c:v>2275641.6101114</c:v>
                </c:pt>
                <c:pt idx="4">
                  <c:v>131961.93493334774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3.1492799372703058E-2"/>
          <c:w val="0.68171738358032752"/>
          <c:h val="0.861029560930424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 9'!$D$20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1">
                <a:lumMod val="85000"/>
                <a:lumOff val="15000"/>
                <a:alpha val="70000"/>
              </a:schemeClr>
            </a:solidFill>
          </c:spPr>
          <c:invertIfNegative val="0"/>
          <c:dPt>
            <c:idx val="4"/>
            <c:invertIfNegative val="0"/>
            <c:bubble3D val="0"/>
          </c:dPt>
          <c:dLbls>
            <c:numFmt formatCode="#,##0" sourceLinked="0"/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 9'!$B$21:$B$30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9'!$D$21:$D$30</c:f>
              <c:numCache>
                <c:formatCode>#,##0.0</c:formatCode>
                <c:ptCount val="10"/>
                <c:pt idx="0">
                  <c:v>34450.006000000001</c:v>
                </c:pt>
                <c:pt idx="1">
                  <c:v>40413.375</c:v>
                </c:pt>
                <c:pt idx="2">
                  <c:v>38996.630600000004</c:v>
                </c:pt>
                <c:pt idx="3">
                  <c:v>39738.238299999997</c:v>
                </c:pt>
                <c:pt idx="4">
                  <c:v>43548.725329086417</c:v>
                </c:pt>
                <c:pt idx="5">
                  <c:v>36540.743128613038</c:v>
                </c:pt>
                <c:pt idx="6">
                  <c:v>35681.669776242663</c:v>
                </c:pt>
                <c:pt idx="7">
                  <c:v>33974.656483077597</c:v>
                </c:pt>
                <c:pt idx="8">
                  <c:v>35009.191902951701</c:v>
                </c:pt>
                <c:pt idx="9">
                  <c:v>39769.765428846957</c:v>
                </c:pt>
              </c:numCache>
            </c:numRef>
          </c:val>
        </c:ser>
        <c:ser>
          <c:idx val="2"/>
          <c:order val="2"/>
          <c:tx>
            <c:strRef>
              <c:f>' 9'!$E$20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tx1">
                <a:lumMod val="65000"/>
                <a:lumOff val="35000"/>
                <a:alpha val="70000"/>
              </a:schemeClr>
            </a:solidFill>
          </c:spPr>
          <c:invertIfNegative val="0"/>
          <c:cat>
            <c:numRef>
              <c:f>' 9'!$B$21:$B$30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9'!$E$21:$E$30</c:f>
              <c:numCache>
                <c:formatCode>General</c:formatCode>
                <c:ptCount val="10"/>
                <c:pt idx="0">
                  <c:v>-25808.474999999999</c:v>
                </c:pt>
                <c:pt idx="1">
                  <c:v>-32062.621999999999</c:v>
                </c:pt>
                <c:pt idx="2">
                  <c:v>-29842.631118980171</c:v>
                </c:pt>
                <c:pt idx="3">
                  <c:v>-32274.464199999995</c:v>
                </c:pt>
                <c:pt idx="4">
                  <c:v>-35077.457964368274</c:v>
                </c:pt>
                <c:pt idx="5">
                  <c:v>-29291.406111090015</c:v>
                </c:pt>
                <c:pt idx="6">
                  <c:v>-28207.871117914867</c:v>
                </c:pt>
                <c:pt idx="7">
                  <c:v>-25851.579346631457</c:v>
                </c:pt>
                <c:pt idx="8">
                  <c:v>-26120.117308684228</c:v>
                </c:pt>
                <c:pt idx="9">
                  <c:v>-31761.774558777062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43325824"/>
        <c:axId val="143327616"/>
      </c:barChart>
      <c:lineChart>
        <c:grouping val="standard"/>
        <c:varyColors val="0"/>
        <c:ser>
          <c:idx val="0"/>
          <c:order val="0"/>
          <c:tx>
            <c:strRef>
              <c:f>' 9'!$C$20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numRef>
              <c:f>' 9'!$B$21:$B$30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9'!$C$21:$C$30</c:f>
              <c:numCache>
                <c:formatCode>#,##0.0</c:formatCode>
                <c:ptCount val="10"/>
                <c:pt idx="0">
                  <c:v>8641.5310000000027</c:v>
                </c:pt>
                <c:pt idx="1">
                  <c:v>8350.7530000000006</c:v>
                </c:pt>
                <c:pt idx="2">
                  <c:v>9153.9994810198332</c:v>
                </c:pt>
                <c:pt idx="3">
                  <c:v>7463.7741000000024</c:v>
                </c:pt>
                <c:pt idx="4">
                  <c:v>8471.2673647181437</c:v>
                </c:pt>
                <c:pt idx="5">
                  <c:v>7249.337017523023</c:v>
                </c:pt>
                <c:pt idx="6">
                  <c:v>7473.7986583277998</c:v>
                </c:pt>
                <c:pt idx="7">
                  <c:v>8123.0771364461389</c:v>
                </c:pt>
                <c:pt idx="8">
                  <c:v>8889.0745942674657</c:v>
                </c:pt>
                <c:pt idx="9">
                  <c:v>8007.990870069887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25824"/>
        <c:axId val="143327616"/>
      </c:lineChart>
      <c:catAx>
        <c:axId val="1433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327616"/>
        <c:crossesAt val="-40000"/>
        <c:auto val="1"/>
        <c:lblAlgn val="ctr"/>
        <c:lblOffset val="100"/>
        <c:noMultiLvlLbl val="0"/>
      </c:catAx>
      <c:valAx>
        <c:axId val="143327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43325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rotY val="2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557357310534205E-2"/>
          <c:y val="0.14685825099887995"/>
          <c:w val="0.83889896434425837"/>
          <c:h val="0.7804476988147182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5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5.5996995069867002E-2"/>
                  <c:y val="-5.342530896203888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accent4">
                          <a:lumMod val="75000"/>
                        </a:schemeClr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86668198964072E-2"/>
                  <c:y val="-1.054388620824918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accent2">
                          <a:lumMod val="75000"/>
                        </a:schemeClr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2641589195811676"/>
                  <c:y val="9.950532366121957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accent5">
                          <a:lumMod val="75000"/>
                        </a:schemeClr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1970378521529626"/>
                  <c:y val="-1.97625989790546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accent3">
                          <a:lumMod val="75000"/>
                        </a:schemeClr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8652493593674728E-2"/>
                  <c:y val="-0.19945413429327444"/>
                </c:manualLayout>
              </c:layout>
              <c:numFmt formatCode="0.000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accent1">
                          <a:lumMod val="75000"/>
                        </a:schemeClr>
                      </a:solidFill>
                      <a:latin typeface="Arial Narrow" panose="020B0606020202030204" pitchFamily="34" charset="0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2485511822928796"/>
                  <c:y val="-0.348345466436264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000">
                    <a:latin typeface="Arial Narrow" panose="020B060602020203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 33'!$B$32:$G$32</c:f>
              <c:strCache>
                <c:ptCount val="6"/>
                <c:pt idx="0">
                  <c:v>POD</c:v>
                </c:pt>
                <c:pt idx="1">
                  <c:v>DOM</c:v>
                </c:pt>
                <c:pt idx="2">
                  <c:v>VEL</c:v>
                </c:pt>
                <c:pt idx="3">
                  <c:v>CNG</c:v>
                </c:pt>
                <c:pt idx="4">
                  <c:v>LNG</c:v>
                </c:pt>
                <c:pt idx="5">
                  <c:v>OP</c:v>
                </c:pt>
              </c:strCache>
            </c:strRef>
          </c:cat>
          <c:val>
            <c:numRef>
              <c:f>' 33'!$B$33:$G$33</c:f>
              <c:numCache>
                <c:formatCode>#,##0</c:formatCode>
                <c:ptCount val="6"/>
                <c:pt idx="0">
                  <c:v>5157747.1225753771</c:v>
                </c:pt>
                <c:pt idx="1">
                  <c:v>2275641.6101114</c:v>
                </c:pt>
                <c:pt idx="2">
                  <c:v>543760.89742198202</c:v>
                </c:pt>
                <c:pt idx="3">
                  <c:v>72655.081130820108</c:v>
                </c:pt>
                <c:pt idx="4">
                  <c:v>27.2</c:v>
                </c:pt>
                <c:pt idx="5">
                  <c:v>131961.93493334774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</c:dPt>
          <c:cat>
            <c:strRef>
              <c:f>' 35'!$H$41:$H$45</c:f>
              <c:strCache>
                <c:ptCount val="5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  <c:pt idx="4">
                  <c:v> Celkem ČR</c:v>
                </c:pt>
              </c:strCache>
            </c:strRef>
          </c:cat>
          <c:val>
            <c:numRef>
              <c:f>' 35'!$I$41:$I$45</c:f>
              <c:numCache>
                <c:formatCode>0.0</c:formatCode>
                <c:ptCount val="5"/>
                <c:pt idx="0">
                  <c:v>11.343715846994531</c:v>
                </c:pt>
                <c:pt idx="1">
                  <c:v>9.9330145719490002</c:v>
                </c:pt>
                <c:pt idx="2">
                  <c:v>9.4920765027322425</c:v>
                </c:pt>
                <c:pt idx="3">
                  <c:v>9.9447945205479407</c:v>
                </c:pt>
                <c:pt idx="4">
                  <c:v>9.9447945205479407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776704"/>
        <c:axId val="159786112"/>
      </c:barChart>
      <c:catAx>
        <c:axId val="158776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59786112"/>
        <c:crosses val="autoZero"/>
        <c:auto val="1"/>
        <c:lblAlgn val="ctr"/>
        <c:lblOffset val="100"/>
        <c:noMultiLvlLbl val="0"/>
      </c:catAx>
      <c:valAx>
        <c:axId val="1597861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58776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38809985200448"/>
          <c:y val="0.27150854791799672"/>
          <c:w val="0.64239376619978572"/>
          <c:h val="0.5867126338937362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0.10554035433070866"/>
                  <c:y val="-2.21190580344123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4282597852838488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629702537182858E-2"/>
                  <c:y val="-3.16272965879265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 35'!$D$30:$D$33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 35'!$E$30:$E$33</c:f>
              <c:numCache>
                <c:formatCode>#,##0.0</c:formatCode>
                <c:ptCount val="4"/>
                <c:pt idx="0">
                  <c:v>872.7584442849876</c:v>
                </c:pt>
                <c:pt idx="1">
                  <c:v>6607.0132462791798</c:v>
                </c:pt>
                <c:pt idx="2">
                  <c:v>316.3128359241</c:v>
                </c:pt>
                <c:pt idx="3">
                  <c:v>386.67160049999995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 35'!$D$30:$D$33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 35'!$E$30:$E$33</c:f>
              <c:numCache>
                <c:formatCode>#,##0.0</c:formatCode>
                <c:ptCount val="4"/>
                <c:pt idx="0">
                  <c:v>872.7584442849876</c:v>
                </c:pt>
                <c:pt idx="1">
                  <c:v>6607.0132462791798</c:v>
                </c:pt>
                <c:pt idx="2">
                  <c:v>316.3128359241</c:v>
                </c:pt>
                <c:pt idx="3">
                  <c:v>386.67160049999995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40768"/>
        <c:axId val="160242304"/>
      </c:barChart>
      <c:catAx>
        <c:axId val="160240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60242304"/>
        <c:crosses val="autoZero"/>
        <c:auto val="1"/>
        <c:lblAlgn val="ctr"/>
        <c:lblOffset val="100"/>
        <c:noMultiLvlLbl val="0"/>
      </c:catAx>
      <c:valAx>
        <c:axId val="160242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0240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6305243936425"/>
          <c:y val="2.4804922784001298E-2"/>
          <c:w val="0.79298724094819373"/>
          <c:h val="0.69305485750451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36'!$C$37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strRef>
              <c:f>' 36'!$B$38:$B$44</c:f>
              <c:strCache>
                <c:ptCount val="7"/>
                <c:pt idx="0">
                  <c:v>zemní plyn</c:v>
                </c:pt>
                <c:pt idx="1">
                  <c:v>koksárenský plyn</c:v>
                </c:pt>
                <c:pt idx="2">
                  <c:v>degazační plyn</c:v>
                </c:pt>
                <c:pt idx="3">
                  <c:v>generátorový plyn</c:v>
                </c:pt>
                <c:pt idx="4">
                  <c:v>skládkový plyn</c:v>
                </c:pt>
                <c:pt idx="5">
                  <c:v>biometan</c:v>
                </c:pt>
                <c:pt idx="6">
                  <c:v>propan, butan a jejich směsi</c:v>
                </c:pt>
              </c:strCache>
            </c:strRef>
          </c:cat>
          <c:val>
            <c:numRef>
              <c:f>' 36'!$C$38:$C$44</c:f>
              <c:numCache>
                <c:formatCode>#,##0.0</c:formatCode>
                <c:ptCount val="7"/>
                <c:pt idx="0">
                  <c:v>618984.11030167004</c:v>
                </c:pt>
                <c:pt idx="1">
                  <c:v>751948.24</c:v>
                </c:pt>
                <c:pt idx="2">
                  <c:v>84151.730996180777</c:v>
                </c:pt>
                <c:pt idx="3">
                  <c:v>0</c:v>
                </c:pt>
                <c:pt idx="4">
                  <c:v>1539</c:v>
                </c:pt>
                <c:pt idx="5">
                  <c:v>0</c:v>
                </c:pt>
                <c:pt idx="6">
                  <c:v>4.0314999999999994</c:v>
                </c:pt>
              </c:numCache>
            </c:numRef>
          </c:val>
        </c:ser>
        <c:ser>
          <c:idx val="1"/>
          <c:order val="1"/>
          <c:tx>
            <c:strRef>
              <c:f>' 36'!$D$37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50000"/>
                <a:alpha val="70000"/>
              </a:schemeClr>
            </a:solidFill>
          </c:spPr>
          <c:invertIfNegative val="0"/>
          <c:cat>
            <c:strRef>
              <c:f>' 36'!$B$38:$B$44</c:f>
              <c:strCache>
                <c:ptCount val="7"/>
                <c:pt idx="0">
                  <c:v>zemní plyn</c:v>
                </c:pt>
                <c:pt idx="1">
                  <c:v>koksárenský plyn</c:v>
                </c:pt>
                <c:pt idx="2">
                  <c:v>degazační plyn</c:v>
                </c:pt>
                <c:pt idx="3">
                  <c:v>generátorový plyn</c:v>
                </c:pt>
                <c:pt idx="4">
                  <c:v>skládkový plyn</c:v>
                </c:pt>
                <c:pt idx="5">
                  <c:v>biometan</c:v>
                </c:pt>
                <c:pt idx="6">
                  <c:v>propan, butan a jejich směsi</c:v>
                </c:pt>
              </c:strCache>
            </c:strRef>
          </c:cat>
          <c:val>
            <c:numRef>
              <c:f>' 36'!$D$38:$D$44</c:f>
              <c:numCache>
                <c:formatCode>#,##0.0</c:formatCode>
                <c:ptCount val="7"/>
                <c:pt idx="0">
                  <c:v>741240.72317051468</c:v>
                </c:pt>
                <c:pt idx="1">
                  <c:v>771049.39199999999</c:v>
                </c:pt>
                <c:pt idx="2">
                  <c:v>85650.205839495044</c:v>
                </c:pt>
                <c:pt idx="3">
                  <c:v>0</c:v>
                </c:pt>
                <c:pt idx="4">
                  <c:v>1958.6329999999998</c:v>
                </c:pt>
                <c:pt idx="5">
                  <c:v>0</c:v>
                </c:pt>
                <c:pt idx="6">
                  <c:v>3.7279999999999998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9460736"/>
        <c:axId val="152011904"/>
      </c:barChart>
      <c:catAx>
        <c:axId val="159460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52011904"/>
        <c:crosses val="autoZero"/>
        <c:auto val="1"/>
        <c:lblAlgn val="ctr"/>
        <c:lblOffset val="100"/>
        <c:noMultiLvlLbl val="0"/>
      </c:catAx>
      <c:valAx>
        <c:axId val="152011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9460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321973554567506"/>
          <c:y val="0.34270893260113705"/>
          <c:w val="6.0471116189340687E-2"/>
          <c:h val="0.1473000745755489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Délky plynovodů</a:t>
            </a:r>
            <a:r>
              <a:rPr lang="cs-CZ" sz="1000" b="0"/>
              <a:t> PDS a PPS</a:t>
            </a:r>
            <a:endParaRPr lang="en-US" sz="1000" b="0"/>
          </a:p>
        </c:rich>
      </c:tx>
      <c:layout>
        <c:manualLayout>
          <c:xMode val="edge"/>
          <c:yMode val="edge"/>
          <c:x val="0.37613267531699385"/>
          <c:y val="5.3072953036833702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37'!$C$34</c:f>
              <c:strCache>
                <c:ptCount val="1"/>
                <c:pt idx="0">
                  <c:v>VTL 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 37'!$B$35:$B$39</c:f>
              <c:strCache>
                <c:ptCount val="5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E.ON Distribuce, a.s.</c:v>
                </c:pt>
                <c:pt idx="3">
                  <c:v>LDS</c:v>
                </c:pt>
                <c:pt idx="4">
                  <c:v>NET4GAS, s.r.o.</c:v>
                </c:pt>
              </c:strCache>
            </c:strRef>
          </c:cat>
          <c:val>
            <c:numRef>
              <c:f>' 37'!$C$35:$C$39</c:f>
              <c:numCache>
                <c:formatCode>0.0</c:formatCode>
                <c:ptCount val="5"/>
                <c:pt idx="0">
                  <c:v>372.51340000000005</c:v>
                </c:pt>
                <c:pt idx="1">
                  <c:v>11235.844986799999</c:v>
                </c:pt>
                <c:pt idx="2">
                  <c:v>1221.5239999999999</c:v>
                </c:pt>
                <c:pt idx="3">
                  <c:v>29.425999999999998</c:v>
                </c:pt>
                <c:pt idx="4">
                  <c:v>3822.12</c:v>
                </c:pt>
              </c:numCache>
            </c:numRef>
          </c:val>
        </c:ser>
        <c:ser>
          <c:idx val="1"/>
          <c:order val="1"/>
          <c:tx>
            <c:strRef>
              <c:f>' 37'!$D$34</c:f>
              <c:strCache>
                <c:ptCount val="1"/>
                <c:pt idx="0">
                  <c:v>STL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 37'!$B$35:$B$39</c:f>
              <c:strCache>
                <c:ptCount val="5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E.ON Distribuce, a.s.</c:v>
                </c:pt>
                <c:pt idx="3">
                  <c:v>LDS</c:v>
                </c:pt>
                <c:pt idx="4">
                  <c:v>NET4GAS, s.r.o.</c:v>
                </c:pt>
              </c:strCache>
            </c:strRef>
          </c:cat>
          <c:val>
            <c:numRef>
              <c:f>' 37'!$D$35:$D$39</c:f>
              <c:numCache>
                <c:formatCode>0.0</c:formatCode>
                <c:ptCount val="5"/>
                <c:pt idx="0">
                  <c:v>2905.5500300000108</c:v>
                </c:pt>
                <c:pt idx="1">
                  <c:v>41321.3788958</c:v>
                </c:pt>
                <c:pt idx="2">
                  <c:v>2990.491</c:v>
                </c:pt>
                <c:pt idx="3">
                  <c:v>668.44807999999989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 37'!$E$34</c:f>
              <c:strCache>
                <c:ptCount val="1"/>
                <c:pt idx="0">
                  <c:v>NTL 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 37'!$B$35:$B$39</c:f>
              <c:strCache>
                <c:ptCount val="5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E.ON Distribuce, a.s.</c:v>
                </c:pt>
                <c:pt idx="3">
                  <c:v>LDS</c:v>
                </c:pt>
                <c:pt idx="4">
                  <c:v>NET4GAS, s.r.o.</c:v>
                </c:pt>
              </c:strCache>
            </c:strRef>
          </c:cat>
          <c:val>
            <c:numRef>
              <c:f>' 37'!$E$35:$E$39</c:f>
              <c:numCache>
                <c:formatCode>0.0</c:formatCode>
                <c:ptCount val="5"/>
                <c:pt idx="0">
                  <c:v>1177.7950899999985</c:v>
                </c:pt>
                <c:pt idx="1">
                  <c:v>12435.2653457</c:v>
                </c:pt>
                <c:pt idx="2">
                  <c:v>391.048</c:v>
                </c:pt>
                <c:pt idx="3">
                  <c:v>33.844739999999994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7314048"/>
        <c:axId val="157324032"/>
      </c:barChart>
      <c:catAx>
        <c:axId val="1573140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57324032"/>
        <c:crosses val="autoZero"/>
        <c:auto val="1"/>
        <c:lblAlgn val="ctr"/>
        <c:lblOffset val="100"/>
        <c:noMultiLvlLbl val="0"/>
      </c:catAx>
      <c:valAx>
        <c:axId val="157324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délka  plynovodů (km)</a:t>
                </a:r>
              </a:p>
            </c:rich>
          </c:tx>
          <c:layout>
            <c:manualLayout>
              <c:xMode val="edge"/>
              <c:yMode val="edge"/>
              <c:x val="1.6431924882629109E-2"/>
              <c:y val="0.3145576986362942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57314048"/>
        <c:crosses val="autoZero"/>
        <c:crossBetween val="between"/>
        <c:majorUnit val="10000"/>
      </c:valAx>
    </c:plotArea>
    <c:legend>
      <c:legendPos val="r"/>
      <c:layout>
        <c:manualLayout>
          <c:xMode val="edge"/>
          <c:yMode val="edge"/>
          <c:x val="0.9074773575838232"/>
          <c:y val="0.36775225780483511"/>
          <c:w val="7.9921629514620549E-2"/>
          <c:h val="0.24212991724658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délek  plynovodů jednotlivých tlakových úrovní </a:t>
            </a:r>
          </a:p>
          <a:p>
            <a:pPr>
              <a:defRPr sz="1000"/>
            </a:pPr>
            <a:r>
              <a:rPr lang="cs-CZ" sz="1000"/>
              <a:t>na celkové délce plynovodů v ČR</a:t>
            </a:r>
            <a:endParaRPr lang="en-US" sz="1000"/>
          </a:p>
        </c:rich>
      </c:tx>
      <c:layout>
        <c:manualLayout>
          <c:xMode val="edge"/>
          <c:yMode val="edge"/>
          <c:x val="0.20767900564153619"/>
          <c:y val="3.3681227108968793E-2"/>
        </c:manualLayout>
      </c:layout>
      <c:overlay val="0"/>
    </c:title>
    <c:autoTitleDeleted val="0"/>
    <c:view3D>
      <c:rotX val="30"/>
      <c:rotY val="2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13569855492203"/>
          <c:y val="0.17074738281288981"/>
          <c:w val="0.74203652360356354"/>
          <c:h val="0.77945725628113183"/>
        </c:manualLayout>
      </c:layout>
      <c:pie3DChart>
        <c:varyColors val="1"/>
        <c:ser>
          <c:idx val="0"/>
          <c:order val="0"/>
          <c:spPr>
            <a:solidFill>
              <a:schemeClr val="accent2">
                <a:lumMod val="50000"/>
              </a:schemeClr>
            </a:solidFill>
          </c:spPr>
          <c:explosion val="25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1.8913385826771652E-2"/>
                  <c:y val="-8.78464916931284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4510815458412519E-2"/>
                  <c:y val="5.51688073211380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3.9934835731740427E-2"/>
                  <c:y val="3.93169865173697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3.9825323558693093E-3"/>
                  <c:y val="2.27607414955333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</c:dLbls>
          <c:cat>
            <c:strRef>
              <c:f>' 37'!$H$35:$J$35</c:f>
              <c:strCache>
                <c:ptCount val="3"/>
                <c:pt idx="0">
                  <c:v>VTL </c:v>
                </c:pt>
                <c:pt idx="1">
                  <c:v>STL </c:v>
                </c:pt>
                <c:pt idx="2">
                  <c:v>NTL </c:v>
                </c:pt>
              </c:strCache>
            </c:strRef>
          </c:cat>
          <c:val>
            <c:numRef>
              <c:f>' 37'!$H$36:$J$36</c:f>
              <c:numCache>
                <c:formatCode>#,##0</c:formatCode>
                <c:ptCount val="3"/>
                <c:pt idx="0">
                  <c:v>16681.428386799998</c:v>
                </c:pt>
                <c:pt idx="1">
                  <c:v>47885.868005800017</c:v>
                </c:pt>
                <c:pt idx="2">
                  <c:v>14037.953175699999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11381531853979E-2"/>
          <c:y val="2.0972222222222222E-2"/>
          <c:w val="0.87073640636358085"/>
          <c:h val="0.907376057159521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38'!$E$28</c:f>
              <c:strCache>
                <c:ptCount val="1"/>
                <c:pt idx="0">
                  <c:v>VTL 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 38'!$D$29:$D$38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38'!$E$29:$E$38</c:f>
              <c:numCache>
                <c:formatCode>#,##0</c:formatCode>
                <c:ptCount val="10"/>
                <c:pt idx="0">
                  <c:v>16623543</c:v>
                </c:pt>
                <c:pt idx="1">
                  <c:v>16670101.370000001</c:v>
                </c:pt>
                <c:pt idx="2">
                  <c:v>16602863.91</c:v>
                </c:pt>
                <c:pt idx="3">
                  <c:v>16838894.136511609</c:v>
                </c:pt>
                <c:pt idx="4">
                  <c:v>16831714.462801352</c:v>
                </c:pt>
                <c:pt idx="5">
                  <c:v>16807523.505418755</c:v>
                </c:pt>
                <c:pt idx="6">
                  <c:v>16720049.993142527</c:v>
                </c:pt>
                <c:pt idx="7">
                  <c:v>16699993.536903655</c:v>
                </c:pt>
                <c:pt idx="8">
                  <c:v>16722405.392079284</c:v>
                </c:pt>
                <c:pt idx="9">
                  <c:v>16681332.086799998</c:v>
                </c:pt>
              </c:numCache>
            </c:numRef>
          </c:val>
        </c:ser>
        <c:ser>
          <c:idx val="1"/>
          <c:order val="1"/>
          <c:tx>
            <c:strRef>
              <c:f>' 38'!$F$28</c:f>
              <c:strCache>
                <c:ptCount val="1"/>
                <c:pt idx="0">
                  <c:v>STL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 38'!$D$29:$D$38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38'!$F$29:$F$38</c:f>
              <c:numCache>
                <c:formatCode>#,##0</c:formatCode>
                <c:ptCount val="10"/>
                <c:pt idx="0">
                  <c:v>39858072.133684203</c:v>
                </c:pt>
                <c:pt idx="1">
                  <c:v>39096187.059999987</c:v>
                </c:pt>
                <c:pt idx="2">
                  <c:v>36888605.420000002</c:v>
                </c:pt>
                <c:pt idx="3">
                  <c:v>37391971.775823943</c:v>
                </c:pt>
                <c:pt idx="4">
                  <c:v>37543410.810900904</c:v>
                </c:pt>
                <c:pt idx="5">
                  <c:v>37728764.811451212</c:v>
                </c:pt>
                <c:pt idx="6">
                  <c:v>37898355.593209505</c:v>
                </c:pt>
                <c:pt idx="7">
                  <c:v>38011667.967227913</c:v>
                </c:pt>
                <c:pt idx="8">
                  <c:v>38851135.656960443</c:v>
                </c:pt>
                <c:pt idx="9">
                  <c:v>39074207.551400006</c:v>
                </c:pt>
              </c:numCache>
            </c:numRef>
          </c:val>
        </c:ser>
        <c:ser>
          <c:idx val="2"/>
          <c:order val="2"/>
          <c:tx>
            <c:strRef>
              <c:f>' 38'!$G$28</c:f>
              <c:strCache>
                <c:ptCount val="1"/>
                <c:pt idx="0">
                  <c:v>NTL 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 38'!$D$29:$D$38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38'!$G$29:$G$38</c:f>
              <c:numCache>
                <c:formatCode>#,##0</c:formatCode>
                <c:ptCount val="10"/>
                <c:pt idx="0">
                  <c:v>13126877.3323077</c:v>
                </c:pt>
                <c:pt idx="1">
                  <c:v>12223118.34</c:v>
                </c:pt>
                <c:pt idx="2">
                  <c:v>11178231.649999999</c:v>
                </c:pt>
                <c:pt idx="3">
                  <c:v>10860555.799237831</c:v>
                </c:pt>
                <c:pt idx="4">
                  <c:v>10790539.684099348</c:v>
                </c:pt>
                <c:pt idx="5">
                  <c:v>10698842.068891717</c:v>
                </c:pt>
                <c:pt idx="6">
                  <c:v>10576570.557888553</c:v>
                </c:pt>
                <c:pt idx="7">
                  <c:v>10453714.422499027</c:v>
                </c:pt>
                <c:pt idx="8">
                  <c:v>10364267.257608434</c:v>
                </c:pt>
                <c:pt idx="9">
                  <c:v>10221258.061199998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656192"/>
        <c:axId val="159657984"/>
      </c:barChart>
      <c:catAx>
        <c:axId val="1596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657984"/>
        <c:crosses val="autoZero"/>
        <c:auto val="1"/>
        <c:lblAlgn val="ctr"/>
        <c:lblOffset val="100"/>
        <c:noMultiLvlLbl val="0"/>
      </c:catAx>
      <c:valAx>
        <c:axId val="159657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9656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824794477782787"/>
          <c:y val="2.4257028112449799E-2"/>
          <c:w val="0.71212922173274595"/>
          <c:h val="0.706552533206076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40'!$R$8</c:f>
              <c:strCache>
                <c:ptCount val="1"/>
                <c:pt idx="0">
                  <c:v>zákazníci připojeni přímo k PS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' 40'!$S$7:$Y$7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40'!$S$8:$Y$8</c:f>
              <c:numCache>
                <c:formatCode>#,##0</c:formatCode>
                <c:ptCount val="7"/>
                <c:pt idx="0">
                  <c:v>186041.46348399992</c:v>
                </c:pt>
                <c:pt idx="1">
                  <c:v>153173.30000000002</c:v>
                </c:pt>
                <c:pt idx="2">
                  <c:v>1235892.3050000002</c:v>
                </c:pt>
                <c:pt idx="3">
                  <c:v>614378.23499999999</c:v>
                </c:pt>
                <c:pt idx="4">
                  <c:v>1412171.2330000002</c:v>
                </c:pt>
                <c:pt idx="5">
                  <c:v>3829947.8149450007</c:v>
                </c:pt>
                <c:pt idx="6">
                  <c:v>3649007.6605450003</c:v>
                </c:pt>
              </c:numCache>
            </c:numRef>
          </c:val>
        </c:ser>
        <c:ser>
          <c:idx val="1"/>
          <c:order val="1"/>
          <c:tx>
            <c:strRef>
              <c:f>' 40'!$R$9</c:f>
              <c:strCache>
                <c:ptCount val="1"/>
                <c:pt idx="0">
                  <c:v>odběr z dálkovodu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 40'!$S$7:$Y$7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40'!$S$9:$Y$9</c:f>
              <c:numCache>
                <c:formatCode>#,##0</c:formatCode>
                <c:ptCount val="7"/>
                <c:pt idx="0">
                  <c:v>24414754.37145</c:v>
                </c:pt>
                <c:pt idx="1">
                  <c:v>24367008.777959999</c:v>
                </c:pt>
                <c:pt idx="2">
                  <c:v>23981279.542849999</c:v>
                </c:pt>
                <c:pt idx="3">
                  <c:v>23351837.419780001</c:v>
                </c:pt>
                <c:pt idx="4">
                  <c:v>23514168.522999998</c:v>
                </c:pt>
                <c:pt idx="5">
                  <c:v>24135731.601999998</c:v>
                </c:pt>
                <c:pt idx="6">
                  <c:v>24867154.788480002</c:v>
                </c:pt>
              </c:numCache>
            </c:numRef>
          </c:val>
        </c:ser>
        <c:ser>
          <c:idx val="2"/>
          <c:order val="2"/>
          <c:tx>
            <c:strRef>
              <c:f>' 40'!$R$10</c:f>
              <c:strCache>
                <c:ptCount val="1"/>
                <c:pt idx="0">
                  <c:v>z místní sítě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 40'!$S$7:$Y$7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40'!$S$10:$Y$10</c:f>
              <c:numCache>
                <c:formatCode>#,##0</c:formatCode>
                <c:ptCount val="7"/>
                <c:pt idx="0">
                  <c:v>22517296.424119998</c:v>
                </c:pt>
                <c:pt idx="1">
                  <c:v>22141992.024039999</c:v>
                </c:pt>
                <c:pt idx="2">
                  <c:v>22116954.04852299</c:v>
                </c:pt>
                <c:pt idx="3">
                  <c:v>20001095.84657</c:v>
                </c:pt>
                <c:pt idx="4">
                  <c:v>20545342.838999998</c:v>
                </c:pt>
                <c:pt idx="5">
                  <c:v>21717847.68</c:v>
                </c:pt>
                <c:pt idx="6">
                  <c:v>22319576.266190004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626560"/>
        <c:axId val="160628096"/>
      </c:barChart>
      <c:catAx>
        <c:axId val="160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160628096"/>
        <c:crosses val="autoZero"/>
        <c:auto val="1"/>
        <c:lblAlgn val="ctr"/>
        <c:lblOffset val="100"/>
        <c:noMultiLvlLbl val="0"/>
      </c:catAx>
      <c:valAx>
        <c:axId val="160628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  <c:crossAx val="16062656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6788002821233248"/>
          <c:y val="0.84863954505686789"/>
          <c:w val="0.71093597881762582"/>
          <c:h val="7.56028791855563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07208434388743E-2"/>
          <c:y val="2.4257028112449799E-2"/>
          <c:w val="0.85897205887238781"/>
          <c:h val="0.6863504043831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40'!$R$12</c:f>
              <c:strCache>
                <c:ptCount val="1"/>
                <c:pt idx="0">
                  <c:v>0 - 1,89</c:v>
                </c:pt>
              </c:strCache>
            </c:strRef>
          </c:tx>
          <c:invertIfNegative val="0"/>
          <c:cat>
            <c:numRef>
              <c:f>' 40'!$S$11:$Y$11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40'!$S$12:$Y$12</c:f>
              <c:numCache>
                <c:formatCode>#,##0</c:formatCode>
                <c:ptCount val="7"/>
                <c:pt idx="0">
                  <c:v>11799.238782</c:v>
                </c:pt>
                <c:pt idx="1">
                  <c:v>14115.269193</c:v>
                </c:pt>
                <c:pt idx="2">
                  <c:v>11946.625000999997</c:v>
                </c:pt>
                <c:pt idx="3">
                  <c:v>13103.893608337919</c:v>
                </c:pt>
                <c:pt idx="4">
                  <c:v>14143.072</c:v>
                </c:pt>
                <c:pt idx="5">
                  <c:v>12865.852051484051</c:v>
                </c:pt>
                <c:pt idx="6">
                  <c:v>14207.550281356083</c:v>
                </c:pt>
              </c:numCache>
            </c:numRef>
          </c:val>
        </c:ser>
        <c:ser>
          <c:idx val="1"/>
          <c:order val="1"/>
          <c:tx>
            <c:strRef>
              <c:f>' 40'!$R$13</c:f>
              <c:strCache>
                <c:ptCount val="1"/>
                <c:pt idx="0">
                  <c:v>1,89 - 7,56</c:v>
                </c:pt>
              </c:strCache>
            </c:strRef>
          </c:tx>
          <c:invertIfNegative val="0"/>
          <c:cat>
            <c:numRef>
              <c:f>' 40'!$S$11:$Y$11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40'!$S$13:$Y$13</c:f>
              <c:numCache>
                <c:formatCode>#,##0</c:formatCode>
                <c:ptCount val="7"/>
                <c:pt idx="0">
                  <c:v>82730.466430999892</c:v>
                </c:pt>
                <c:pt idx="1">
                  <c:v>96507.368466999906</c:v>
                </c:pt>
                <c:pt idx="2">
                  <c:v>95165.014875999856</c:v>
                </c:pt>
                <c:pt idx="3">
                  <c:v>123816.61024736104</c:v>
                </c:pt>
                <c:pt idx="4">
                  <c:v>80477.180000000008</c:v>
                </c:pt>
                <c:pt idx="5">
                  <c:v>111562.05009446271</c:v>
                </c:pt>
                <c:pt idx="6">
                  <c:v>99316.179315678324</c:v>
                </c:pt>
              </c:numCache>
            </c:numRef>
          </c:val>
        </c:ser>
        <c:ser>
          <c:idx val="2"/>
          <c:order val="2"/>
          <c:tx>
            <c:strRef>
              <c:f>' 40'!$R$14</c:f>
              <c:strCache>
                <c:ptCount val="1"/>
                <c:pt idx="0">
                  <c:v>7,56 - 15</c:v>
                </c:pt>
              </c:strCache>
            </c:strRef>
          </c:tx>
          <c:invertIfNegative val="0"/>
          <c:cat>
            <c:numRef>
              <c:f>' 40'!$S$11:$Y$11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40'!$S$14:$Y$14</c:f>
              <c:numCache>
                <c:formatCode>#,##0</c:formatCode>
                <c:ptCount val="7"/>
                <c:pt idx="0">
                  <c:v>317121.312515</c:v>
                </c:pt>
                <c:pt idx="1">
                  <c:v>310032.04458800005</c:v>
                </c:pt>
                <c:pt idx="2">
                  <c:v>308503.41960399982</c:v>
                </c:pt>
                <c:pt idx="3">
                  <c:v>335358.7588270597</c:v>
                </c:pt>
                <c:pt idx="4">
                  <c:v>341587.24400000001</c:v>
                </c:pt>
                <c:pt idx="5">
                  <c:v>336798.8942571283</c:v>
                </c:pt>
                <c:pt idx="6">
                  <c:v>318403.09956751292</c:v>
                </c:pt>
              </c:numCache>
            </c:numRef>
          </c:val>
        </c:ser>
        <c:ser>
          <c:idx val="3"/>
          <c:order val="3"/>
          <c:tx>
            <c:strRef>
              <c:f>' 40'!$R$15</c:f>
              <c:strCache>
                <c:ptCount val="1"/>
                <c:pt idx="0">
                  <c:v>15 - 25</c:v>
                </c:pt>
              </c:strCache>
            </c:strRef>
          </c:tx>
          <c:invertIfNegative val="0"/>
          <c:cat>
            <c:numRef>
              <c:f>' 40'!$S$11:$Y$11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40'!$S$15:$Y$15</c:f>
              <c:numCache>
                <c:formatCode>#,##0</c:formatCode>
                <c:ptCount val="7"/>
                <c:pt idx="0">
                  <c:v>511655.73515499989</c:v>
                </c:pt>
                <c:pt idx="1">
                  <c:v>525736.94316300005</c:v>
                </c:pt>
                <c:pt idx="2">
                  <c:v>524626.72059599974</c:v>
                </c:pt>
                <c:pt idx="3">
                  <c:v>523919.65455827466</c:v>
                </c:pt>
                <c:pt idx="4">
                  <c:v>516141.196</c:v>
                </c:pt>
                <c:pt idx="5">
                  <c:v>560344.60785299737</c:v>
                </c:pt>
                <c:pt idx="6">
                  <c:v>548723.0592909971</c:v>
                </c:pt>
              </c:numCache>
            </c:numRef>
          </c:val>
        </c:ser>
        <c:ser>
          <c:idx val="4"/>
          <c:order val="4"/>
          <c:tx>
            <c:strRef>
              <c:f>' 40'!$R$16</c:f>
              <c:strCache>
                <c:ptCount val="1"/>
                <c:pt idx="0">
                  <c:v>25 - 45</c:v>
                </c:pt>
              </c:strCache>
            </c:strRef>
          </c:tx>
          <c:invertIfNegative val="0"/>
          <c:cat>
            <c:numRef>
              <c:f>' 40'!$S$11:$Y$11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40'!$S$16:$Y$16</c:f>
              <c:numCache>
                <c:formatCode>#,##0</c:formatCode>
                <c:ptCount val="7"/>
                <c:pt idx="0">
                  <c:v>1026437.1281749997</c:v>
                </c:pt>
                <c:pt idx="1">
                  <c:v>1079011.1251299998</c:v>
                </c:pt>
                <c:pt idx="2">
                  <c:v>1116784.3136299993</c:v>
                </c:pt>
                <c:pt idx="3">
                  <c:v>1016327.2036509507</c:v>
                </c:pt>
                <c:pt idx="4">
                  <c:v>1040029.306</c:v>
                </c:pt>
                <c:pt idx="5">
                  <c:v>1155922.1782843508</c:v>
                </c:pt>
                <c:pt idx="6">
                  <c:v>1159741.5075158244</c:v>
                </c:pt>
              </c:numCache>
            </c:numRef>
          </c:val>
        </c:ser>
        <c:ser>
          <c:idx val="5"/>
          <c:order val="5"/>
          <c:tx>
            <c:strRef>
              <c:f>' 40'!$R$17</c:f>
              <c:strCache>
                <c:ptCount val="1"/>
                <c:pt idx="0">
                  <c:v>45 - 63</c:v>
                </c:pt>
              </c:strCache>
            </c:strRef>
          </c:tx>
          <c:invertIfNegative val="0"/>
          <c:cat>
            <c:numRef>
              <c:f>' 40'!$S$11:$Y$11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40'!$S$17:$Y$17</c:f>
              <c:numCache>
                <c:formatCode>#,##0</c:formatCode>
                <c:ptCount val="7"/>
                <c:pt idx="0">
                  <c:v>792002.33832799993</c:v>
                </c:pt>
                <c:pt idx="1">
                  <c:v>822998.73365599988</c:v>
                </c:pt>
                <c:pt idx="2">
                  <c:v>822665.90019499953</c:v>
                </c:pt>
                <c:pt idx="3">
                  <c:v>732383.47698900523</c:v>
                </c:pt>
                <c:pt idx="4">
                  <c:v>783071.53300000005</c:v>
                </c:pt>
                <c:pt idx="5">
                  <c:v>840517.30001507001</c:v>
                </c:pt>
                <c:pt idx="6">
                  <c:v>856812.73201745551</c:v>
                </c:pt>
              </c:numCache>
            </c:numRef>
          </c:val>
        </c:ser>
        <c:ser>
          <c:idx val="6"/>
          <c:order val="6"/>
          <c:tx>
            <c:strRef>
              <c:f>' 40'!$R$18</c:f>
              <c:strCache>
                <c:ptCount val="1"/>
                <c:pt idx="0">
                  <c:v>63 - 630</c:v>
                </c:pt>
              </c:strCache>
            </c:strRef>
          </c:tx>
          <c:invertIfNegative val="0"/>
          <c:cat>
            <c:numRef>
              <c:f>' 40'!$S$11:$Y$11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40'!$S$18:$Y$18</c:f>
              <c:numCache>
                <c:formatCode>#,##0</c:formatCode>
                <c:ptCount val="7"/>
                <c:pt idx="0">
                  <c:v>9518872.048541991</c:v>
                </c:pt>
                <c:pt idx="1">
                  <c:v>9790329.5285710003</c:v>
                </c:pt>
                <c:pt idx="2">
                  <c:v>10020160.631873984</c:v>
                </c:pt>
                <c:pt idx="3">
                  <c:v>7796080.9448002111</c:v>
                </c:pt>
                <c:pt idx="4">
                  <c:v>8648160.9139999989</c:v>
                </c:pt>
                <c:pt idx="5">
                  <c:v>9521332.8044445086</c:v>
                </c:pt>
                <c:pt idx="6">
                  <c:v>10413834.535984188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694272"/>
        <c:axId val="160695808"/>
      </c:barChart>
      <c:catAx>
        <c:axId val="1606942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60695808"/>
        <c:crosses val="autoZero"/>
        <c:auto val="1"/>
        <c:lblAlgn val="ctr"/>
        <c:lblOffset val="100"/>
        <c:noMultiLvlLbl val="0"/>
      </c:catAx>
      <c:valAx>
        <c:axId val="160695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6069427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1177507983915805"/>
          <c:y val="0.86474291964283156"/>
          <c:w val="0.87497174922100251"/>
          <c:h val="7.5317585301837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3.1492799372703058E-2"/>
          <c:w val="0.68171738358032752"/>
          <c:h val="0.8610295609304248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 9'!$N$20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1">
                <a:lumMod val="75000"/>
                <a:lumOff val="25000"/>
                <a:alpha val="7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1">
                  <a:lumMod val="95000"/>
                  <a:lumOff val="5000"/>
                  <a:alpha val="70000"/>
                </a:schemeClr>
              </a:solidFill>
            </c:spPr>
          </c:dPt>
          <c:dLbls>
            <c:numFmt formatCode="0.0%" sourceLinked="0"/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 9'!$M$21:$M$30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9'!$N$21:$N$30</c:f>
              <c:numCache>
                <c:formatCode>0.0%</c:formatCode>
                <c:ptCount val="10"/>
                <c:pt idx="0">
                  <c:v>0.79106806777167982</c:v>
                </c:pt>
                <c:pt idx="1">
                  <c:v>0.92800362569987094</c:v>
                </c:pt>
                <c:pt idx="2">
                  <c:v>0.89547122918782551</c:v>
                </c:pt>
                <c:pt idx="3">
                  <c:v>0.91250060707192782</c:v>
                </c:pt>
                <c:pt idx="4">
                  <c:v>1</c:v>
                </c:pt>
                <c:pt idx="5">
                  <c:v>0.83907721414310343</c:v>
                </c:pt>
                <c:pt idx="6">
                  <c:v>0.81935049778393154</c:v>
                </c:pt>
                <c:pt idx="7">
                  <c:v>0.78015271919763285</c:v>
                </c:pt>
                <c:pt idx="8">
                  <c:v>0.80390853322103739</c:v>
                </c:pt>
                <c:pt idx="9">
                  <c:v>0.9132245577411775</c:v>
                </c:pt>
              </c:numCache>
            </c:numRef>
          </c:val>
        </c:ser>
        <c:ser>
          <c:idx val="0"/>
          <c:order val="1"/>
          <c:tx>
            <c:strRef>
              <c:f>' 9'!$O$20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 9'!$M$21:$M$30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9'!$O$21:$O$30</c:f>
              <c:numCache>
                <c:formatCode>0%</c:formatCode>
                <c:ptCount val="10"/>
                <c:pt idx="0">
                  <c:v>0.20893193222832018</c:v>
                </c:pt>
                <c:pt idx="1">
                  <c:v>7.1996374300129062E-2</c:v>
                </c:pt>
                <c:pt idx="2">
                  <c:v>0.10452877081217449</c:v>
                </c:pt>
                <c:pt idx="3">
                  <c:v>8.7499392928072184E-2</c:v>
                </c:pt>
                <c:pt idx="4">
                  <c:v>0</c:v>
                </c:pt>
                <c:pt idx="5">
                  <c:v>0.16092278585689657</c:v>
                </c:pt>
                <c:pt idx="6">
                  <c:v>0.18064950221606846</c:v>
                </c:pt>
                <c:pt idx="7">
                  <c:v>0.21984728080236715</c:v>
                </c:pt>
                <c:pt idx="8">
                  <c:v>0.19609146677896261</c:v>
                </c:pt>
                <c:pt idx="9">
                  <c:v>8.6775442258822499E-2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43372288"/>
        <c:axId val="143373824"/>
      </c:barChart>
      <c:catAx>
        <c:axId val="1433722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43373824"/>
        <c:crossesAt val="-40000"/>
        <c:auto val="1"/>
        <c:lblAlgn val="ctr"/>
        <c:lblOffset val="100"/>
        <c:noMultiLvlLbl val="0"/>
      </c:catAx>
      <c:valAx>
        <c:axId val="1433738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43372288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240128826691419"/>
          <c:y val="0.41013039145507879"/>
          <c:w val="9.5339545438916207E-2"/>
          <c:h val="0.106733476497256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356365696578675"/>
          <c:y val="2.3501935924533666E-2"/>
          <c:w val="0.72681350954478707"/>
          <c:h val="0.727854926987172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40'!$R$20</c:f>
              <c:strCache>
                <c:ptCount val="1"/>
                <c:pt idx="0">
                  <c:v>0 - 1,89</c:v>
                </c:pt>
              </c:strCache>
            </c:strRef>
          </c:tx>
          <c:invertIfNegative val="0"/>
          <c:cat>
            <c:numRef>
              <c:f>' 40'!$S$19:$Y$19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40'!$S$20:$Y$20</c:f>
              <c:numCache>
                <c:formatCode>#,##0</c:formatCode>
                <c:ptCount val="7"/>
                <c:pt idx="0">
                  <c:v>504296.89999400004</c:v>
                </c:pt>
                <c:pt idx="1">
                  <c:v>559139.02674000023</c:v>
                </c:pt>
                <c:pt idx="2">
                  <c:v>512721.76082900044</c:v>
                </c:pt>
                <c:pt idx="3">
                  <c:v>509723.57878980966</c:v>
                </c:pt>
                <c:pt idx="4">
                  <c:v>504998.58600000001</c:v>
                </c:pt>
                <c:pt idx="5">
                  <c:v>520999.24463956594</c:v>
                </c:pt>
                <c:pt idx="6">
                  <c:v>487845.00729306432</c:v>
                </c:pt>
              </c:numCache>
            </c:numRef>
          </c:val>
        </c:ser>
        <c:ser>
          <c:idx val="1"/>
          <c:order val="1"/>
          <c:tx>
            <c:strRef>
              <c:f>' 40'!$R$21</c:f>
              <c:strCache>
                <c:ptCount val="1"/>
                <c:pt idx="0">
                  <c:v>1,89 - 7,56</c:v>
                </c:pt>
              </c:strCache>
            </c:strRef>
          </c:tx>
          <c:invertIfNegative val="0"/>
          <c:cat>
            <c:numRef>
              <c:f>' 40'!$S$19:$Y$19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40'!$S$21:$Y$21</c:f>
              <c:numCache>
                <c:formatCode>#,##0</c:formatCode>
                <c:ptCount val="7"/>
                <c:pt idx="0">
                  <c:v>1188411.6807349992</c:v>
                </c:pt>
                <c:pt idx="1">
                  <c:v>1383234.4910299997</c:v>
                </c:pt>
                <c:pt idx="2">
                  <c:v>1394545.3752979985</c:v>
                </c:pt>
                <c:pt idx="3">
                  <c:v>1881753.4639028551</c:v>
                </c:pt>
                <c:pt idx="4">
                  <c:v>1113617.6629999999</c:v>
                </c:pt>
                <c:pt idx="5">
                  <c:v>1670801.3867941953</c:v>
                </c:pt>
                <c:pt idx="6">
                  <c:v>1513725.3582766468</c:v>
                </c:pt>
              </c:numCache>
            </c:numRef>
          </c:val>
        </c:ser>
        <c:ser>
          <c:idx val="2"/>
          <c:order val="2"/>
          <c:tx>
            <c:strRef>
              <c:f>' 40'!$R$22</c:f>
              <c:strCache>
                <c:ptCount val="1"/>
                <c:pt idx="0">
                  <c:v>7,56 - 15</c:v>
                </c:pt>
              </c:strCache>
            </c:strRef>
          </c:tx>
          <c:invertIfNegative val="0"/>
          <c:cat>
            <c:numRef>
              <c:f>' 40'!$S$19:$Y$19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40'!$S$22:$Y$22</c:f>
              <c:numCache>
                <c:formatCode>#,##0</c:formatCode>
                <c:ptCount val="7"/>
                <c:pt idx="0">
                  <c:v>4686136.8582219994</c:v>
                </c:pt>
                <c:pt idx="1">
                  <c:v>4914038.4101290004</c:v>
                </c:pt>
                <c:pt idx="2">
                  <c:v>4771266.973282</c:v>
                </c:pt>
                <c:pt idx="3">
                  <c:v>5488567.0253040111</c:v>
                </c:pt>
                <c:pt idx="4">
                  <c:v>5508407.8030000003</c:v>
                </c:pt>
                <c:pt idx="5">
                  <c:v>5475166.3686730787</c:v>
                </c:pt>
                <c:pt idx="6">
                  <c:v>5094859.2620210024</c:v>
                </c:pt>
              </c:numCache>
            </c:numRef>
          </c:val>
        </c:ser>
        <c:ser>
          <c:idx val="3"/>
          <c:order val="3"/>
          <c:tx>
            <c:strRef>
              <c:f>' 40'!$R$23</c:f>
              <c:strCache>
                <c:ptCount val="1"/>
                <c:pt idx="0">
                  <c:v>15 - 25</c:v>
                </c:pt>
              </c:strCache>
            </c:strRef>
          </c:tx>
          <c:invertIfNegative val="0"/>
          <c:cat>
            <c:numRef>
              <c:f>' 40'!$S$19:$Y$19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40'!$S$23:$Y$23</c:f>
              <c:numCache>
                <c:formatCode>#,##0</c:formatCode>
                <c:ptCount val="7"/>
                <c:pt idx="0">
                  <c:v>7878327.4487959985</c:v>
                </c:pt>
                <c:pt idx="1">
                  <c:v>8202299.7308200002</c:v>
                </c:pt>
                <c:pt idx="2">
                  <c:v>8001272.6840059971</c:v>
                </c:pt>
                <c:pt idx="3">
                  <c:v>7473193.0862098094</c:v>
                </c:pt>
                <c:pt idx="4">
                  <c:v>7768172.5099999998</c:v>
                </c:pt>
                <c:pt idx="5">
                  <c:v>8352134.3274809718</c:v>
                </c:pt>
                <c:pt idx="6">
                  <c:v>8265932.4977369672</c:v>
                </c:pt>
              </c:numCache>
            </c:numRef>
          </c:val>
        </c:ser>
        <c:ser>
          <c:idx val="4"/>
          <c:order val="4"/>
          <c:tx>
            <c:strRef>
              <c:f>' 40'!$R$24</c:f>
              <c:strCache>
                <c:ptCount val="1"/>
                <c:pt idx="0">
                  <c:v>25 - 45</c:v>
                </c:pt>
              </c:strCache>
            </c:strRef>
          </c:tx>
          <c:invertIfNegative val="0"/>
          <c:cat>
            <c:numRef>
              <c:f>' 40'!$S$19:$Y$19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40'!$S$24:$Y$24</c:f>
              <c:numCache>
                <c:formatCode>#,##0</c:formatCode>
                <c:ptCount val="7"/>
                <c:pt idx="0">
                  <c:v>9278723.9788949993</c:v>
                </c:pt>
                <c:pt idx="1">
                  <c:v>8826859.3298419993</c:v>
                </c:pt>
                <c:pt idx="2">
                  <c:v>9320148.7792099956</c:v>
                </c:pt>
                <c:pt idx="3">
                  <c:v>4991073.5360998977</c:v>
                </c:pt>
                <c:pt idx="4">
                  <c:v>6785664.7669999991</c:v>
                </c:pt>
                <c:pt idx="5">
                  <c:v>7622782.8458727272</c:v>
                </c:pt>
                <c:pt idx="6">
                  <c:v>8721404.2015460376</c:v>
                </c:pt>
              </c:numCache>
            </c:numRef>
          </c:val>
        </c:ser>
        <c:ser>
          <c:idx val="5"/>
          <c:order val="5"/>
          <c:tx>
            <c:strRef>
              <c:f>' 40'!$R$25</c:f>
              <c:strCache>
                <c:ptCount val="1"/>
                <c:pt idx="0">
                  <c:v>45 - 63</c:v>
                </c:pt>
              </c:strCache>
            </c:strRef>
          </c:tx>
          <c:invertIfNegative val="0"/>
          <c:cat>
            <c:numRef>
              <c:f>' 40'!$S$19:$Y$19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40'!$S$25:$Y$25</c:f>
              <c:numCache>
                <c:formatCode>#,##0</c:formatCode>
                <c:ptCount val="7"/>
                <c:pt idx="0">
                  <c:v>1554057.6720090001</c:v>
                </c:pt>
                <c:pt idx="1">
                  <c:v>1267826.9206539998</c:v>
                </c:pt>
                <c:pt idx="2">
                  <c:v>1436421.2979679992</c:v>
                </c:pt>
                <c:pt idx="3">
                  <c:v>446199.3853124305</c:v>
                </c:pt>
                <c:pt idx="4">
                  <c:v>832468.37699999998</c:v>
                </c:pt>
                <c:pt idx="5">
                  <c:v>916276.58158523124</c:v>
                </c:pt>
                <c:pt idx="6">
                  <c:v>1175113.939606647</c:v>
                </c:pt>
              </c:numCache>
            </c:numRef>
          </c:val>
        </c:ser>
        <c:ser>
          <c:idx val="6"/>
          <c:order val="6"/>
          <c:tx>
            <c:strRef>
              <c:f>' 40'!$R$26</c:f>
              <c:strCache>
                <c:ptCount val="1"/>
                <c:pt idx="0">
                  <c:v>63 - 630</c:v>
                </c:pt>
              </c:strCache>
            </c:strRef>
          </c:tx>
          <c:invertIfNegative val="0"/>
          <c:cat>
            <c:numRef>
              <c:f>' 40'!$S$19:$Y$19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40'!$S$26:$Y$26</c:f>
              <c:numCache>
                <c:formatCode>#,##0</c:formatCode>
                <c:ptCount val="7"/>
                <c:pt idx="0">
                  <c:v>622431.35119500011</c:v>
                </c:pt>
                <c:pt idx="1">
                  <c:v>525458.02798000001</c:v>
                </c:pt>
                <c:pt idx="2">
                  <c:v>566274.33273899986</c:v>
                </c:pt>
                <c:pt idx="3">
                  <c:v>232016.15081998546</c:v>
                </c:pt>
                <c:pt idx="4">
                  <c:v>408832.78300000005</c:v>
                </c:pt>
                <c:pt idx="5">
                  <c:v>428906.15095421666</c:v>
                </c:pt>
                <c:pt idx="6">
                  <c:v>539356.97684662067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757632"/>
        <c:axId val="160759168"/>
      </c:barChart>
      <c:catAx>
        <c:axId val="16075763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2">
                    <a:lumMod val="75000"/>
                  </a:schemeClr>
                </a:solidFill>
              </a:defRPr>
            </a:pPr>
            <a:endParaRPr lang="cs-CZ"/>
          </a:p>
        </c:txPr>
        <c:crossAx val="160759168"/>
        <c:crosses val="autoZero"/>
        <c:auto val="1"/>
        <c:lblAlgn val="ctr"/>
        <c:lblOffset val="100"/>
        <c:noMultiLvlLbl val="0"/>
      </c:catAx>
      <c:valAx>
        <c:axId val="1607591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2">
                    <a:lumMod val="75000"/>
                  </a:schemeClr>
                </a:solidFill>
              </a:defRPr>
            </a:pPr>
            <a:endParaRPr lang="cs-CZ"/>
          </a:p>
        </c:txPr>
        <c:crossAx val="16075763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9393689224970226"/>
          <c:y val="0.87045727689480812"/>
          <c:w val="0.78246372287164545"/>
          <c:h val="7.76620698501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58483174677792"/>
          <c:y val="2.3501935924533666E-2"/>
          <c:w val="0.73524839245840534"/>
          <c:h val="0.712290731010659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40'!$R$29</c:f>
              <c:strCache>
                <c:ptCount val="1"/>
                <c:pt idx="0">
                  <c:v>VO+SO</c:v>
                </c:pt>
              </c:strCache>
            </c:strRef>
          </c:tx>
          <c:spPr>
            <a:pattFill prst="dkVert">
              <a:fgClr>
                <a:schemeClr val="accent1">
                  <a:lumMod val="75000"/>
                </a:schemeClr>
              </a:fgClr>
              <a:bgClr>
                <a:schemeClr val="accent5">
                  <a:lumMod val="75000"/>
                </a:schemeClr>
              </a:bgClr>
            </a:pattFill>
          </c:spPr>
          <c:invertIfNegative val="0"/>
          <c:cat>
            <c:numRef>
              <c:f>' 40'!$S$28:$Y$28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40'!$S$29:$Y$29</c:f>
              <c:numCache>
                <c:formatCode>#,##0</c:formatCode>
                <c:ptCount val="7"/>
                <c:pt idx="0">
                  <c:v>47118092.259053998</c:v>
                </c:pt>
                <c:pt idx="1">
                  <c:v>46662174.101999998</c:v>
                </c:pt>
                <c:pt idx="2">
                  <c:v>47334125.896372989</c:v>
                </c:pt>
                <c:pt idx="3">
                  <c:v>43967311.501350001</c:v>
                </c:pt>
                <c:pt idx="4">
                  <c:v>45471682.594999999</c:v>
                </c:pt>
                <c:pt idx="5">
                  <c:v>49683527.096945003</c:v>
                </c:pt>
                <c:pt idx="6">
                  <c:v>50835738.715215005</c:v>
                </c:pt>
              </c:numCache>
            </c:numRef>
          </c:val>
        </c:ser>
        <c:ser>
          <c:idx val="1"/>
          <c:order val="1"/>
          <c:tx>
            <c:strRef>
              <c:f>' 40'!$R$30</c:f>
              <c:strCache>
                <c:ptCount val="1"/>
                <c:pt idx="0">
                  <c:v>MO+DOM</c:v>
                </c:pt>
              </c:strCache>
            </c:strRef>
          </c:tx>
          <c:spPr>
            <a:pattFill prst="dkVert">
              <a:fgClr>
                <a:schemeClr val="accent6">
                  <a:lumMod val="75000"/>
                </a:schemeClr>
              </a:fgClr>
              <a:bgClr>
                <a:schemeClr val="accent2">
                  <a:lumMod val="75000"/>
                </a:schemeClr>
              </a:bgClr>
            </a:pattFill>
          </c:spPr>
          <c:invertIfNegative val="0"/>
          <c:cat>
            <c:numRef>
              <c:f>' 40'!$S$28:$Y$28</c:f>
              <c:numCache>
                <c:formatCode>#,##0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 40'!$S$30:$Y$30</c:f>
              <c:numCache>
                <c:formatCode>#,##0</c:formatCode>
                <c:ptCount val="7"/>
                <c:pt idx="0">
                  <c:v>37973004.157773986</c:v>
                </c:pt>
                <c:pt idx="1">
                  <c:v>38317586.949962996</c:v>
                </c:pt>
                <c:pt idx="2">
                  <c:v>38902503.82910797</c:v>
                </c:pt>
                <c:pt idx="3">
                  <c:v>31563516.76912</c:v>
                </c:pt>
                <c:pt idx="4">
                  <c:v>34345772.934</c:v>
                </c:pt>
                <c:pt idx="5">
                  <c:v>37526410.592999995</c:v>
                </c:pt>
                <c:pt idx="6">
                  <c:v>39209275.907300003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563008"/>
        <c:axId val="161564544"/>
      </c:barChart>
      <c:catAx>
        <c:axId val="16156300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61564544"/>
        <c:crosses val="autoZero"/>
        <c:auto val="1"/>
        <c:lblAlgn val="ctr"/>
        <c:lblOffset val="100"/>
        <c:noMultiLvlLbl val="0"/>
      </c:catAx>
      <c:valAx>
        <c:axId val="1615645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156300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47861366448136716"/>
          <c:y val="0.85489308091829574"/>
          <c:w val="0.24247875403239794"/>
          <c:h val="7.76620698501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98590143576032E-2"/>
          <c:y val="1.1226763608433372E-2"/>
          <c:w val="0.93562003588448395"/>
          <c:h val="0.977546472783133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43'!$I$16</c:f>
              <c:strCache>
                <c:ptCount val="1"/>
                <c:pt idx="0">
                  <c:v>Ústecký kraj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43'!$J$16:$K$16</c:f>
              <c:numCache>
                <c:formatCode>0.0%</c:formatCode>
                <c:ptCount val="2"/>
                <c:pt idx="0">
                  <c:v>0.13890493090776196</c:v>
                </c:pt>
                <c:pt idx="1">
                  <c:v>7.9161971387222294E-2</c:v>
                </c:pt>
              </c:numCache>
            </c:numRef>
          </c:val>
        </c:ser>
        <c:ser>
          <c:idx val="1"/>
          <c:order val="1"/>
          <c:tx>
            <c:strRef>
              <c:f>' 43'!$I$17</c:f>
              <c:strCache>
                <c:ptCount val="1"/>
                <c:pt idx="0">
                  <c:v>Jihomoravský kraj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43'!$J$17:$K$17</c:f>
              <c:numCache>
                <c:formatCode>0.0%</c:formatCode>
                <c:ptCount val="2"/>
                <c:pt idx="0">
                  <c:v>0.13150328709741507</c:v>
                </c:pt>
                <c:pt idx="1">
                  <c:v>0.13637766979661828</c:v>
                </c:pt>
              </c:numCache>
            </c:numRef>
          </c:val>
        </c:ser>
        <c:ser>
          <c:idx val="2"/>
          <c:order val="2"/>
          <c:tx>
            <c:strRef>
              <c:f>' 43'!$I$18</c:f>
              <c:strCache>
                <c:ptCount val="1"/>
                <c:pt idx="0">
                  <c:v>Středočeský kraj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43'!$J$18:$K$18</c:f>
              <c:numCache>
                <c:formatCode>0.0%</c:formatCode>
                <c:ptCount val="2"/>
                <c:pt idx="0">
                  <c:v>0.12922567565156595</c:v>
                </c:pt>
                <c:pt idx="1">
                  <c:v>9.065594505986195E-2</c:v>
                </c:pt>
              </c:numCache>
            </c:numRef>
          </c:val>
        </c:ser>
        <c:ser>
          <c:idx val="3"/>
          <c:order val="3"/>
          <c:tx>
            <c:strRef>
              <c:f>' 43'!$I$19</c:f>
              <c:strCache>
                <c:ptCount val="1"/>
                <c:pt idx="0">
                  <c:v>Moravskoslezský kraj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43'!$J$19:$K$19</c:f>
              <c:numCache>
                <c:formatCode>0.0%</c:formatCode>
                <c:ptCount val="2"/>
                <c:pt idx="0">
                  <c:v>0.10905782846448531</c:v>
                </c:pt>
                <c:pt idx="1">
                  <c:v>0.13482343109019548</c:v>
                </c:pt>
              </c:numCache>
            </c:numRef>
          </c:val>
        </c:ser>
        <c:ser>
          <c:idx val="4"/>
          <c:order val="4"/>
          <c:tx>
            <c:strRef>
              <c:f>' 43'!$I$20</c:f>
              <c:strCache>
                <c:ptCount val="1"/>
                <c:pt idx="0">
                  <c:v>Hlavní město Praha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43'!$J$20:$K$20</c:f>
              <c:numCache>
                <c:formatCode>0.0%</c:formatCode>
                <c:ptCount val="2"/>
                <c:pt idx="0">
                  <c:v>0.10583371227793617</c:v>
                </c:pt>
                <c:pt idx="1">
                  <c:v>0.14889219567988526</c:v>
                </c:pt>
              </c:numCache>
            </c:numRef>
          </c:val>
        </c:ser>
        <c:ser>
          <c:idx val="5"/>
          <c:order val="5"/>
          <c:tx>
            <c:strRef>
              <c:f>' 43'!$I$21</c:f>
              <c:strCache>
                <c:ptCount val="1"/>
                <c:pt idx="0">
                  <c:v>Olomoucký kraj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Lbls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43'!$J$21:$K$21</c:f>
              <c:numCache>
                <c:formatCode>0.0%</c:formatCode>
                <c:ptCount val="2"/>
                <c:pt idx="0">
                  <c:v>5.683840489321982E-2</c:v>
                </c:pt>
                <c:pt idx="1">
                  <c:v>6.6468611242831224E-2</c:v>
                </c:pt>
              </c:numCache>
            </c:numRef>
          </c:val>
        </c:ser>
        <c:ser>
          <c:idx val="6"/>
          <c:order val="6"/>
          <c:tx>
            <c:strRef>
              <c:f>' 43'!$I$22</c:f>
              <c:strCache>
                <c:ptCount val="1"/>
                <c:pt idx="0">
                  <c:v>Zlínský kraj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43'!$J$22:$K$22</c:f>
              <c:numCache>
                <c:formatCode>0.0%</c:formatCode>
                <c:ptCount val="2"/>
                <c:pt idx="0">
                  <c:v>5.1964028643640942E-2</c:v>
                </c:pt>
                <c:pt idx="1">
                  <c:v>5.566603617028542E-2</c:v>
                </c:pt>
              </c:numCache>
            </c:numRef>
          </c:val>
        </c:ser>
        <c:ser>
          <c:idx val="7"/>
          <c:order val="7"/>
          <c:tx>
            <c:strRef>
              <c:f>' 43'!$I$23</c:f>
              <c:strCache>
                <c:ptCount val="1"/>
                <c:pt idx="0">
                  <c:v>Pardubický kraj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43'!$J$23:$K$23</c:f>
              <c:numCache>
                <c:formatCode>0.0%</c:formatCode>
                <c:ptCount val="2"/>
                <c:pt idx="0">
                  <c:v>4.6569827902196409E-2</c:v>
                </c:pt>
                <c:pt idx="1">
                  <c:v>4.8187384510207106E-2</c:v>
                </c:pt>
              </c:numCache>
            </c:numRef>
          </c:val>
        </c:ser>
        <c:ser>
          <c:idx val="8"/>
          <c:order val="8"/>
          <c:tx>
            <c:strRef>
              <c:f>' 43'!$I$24</c:f>
              <c:strCache>
                <c:ptCount val="1"/>
                <c:pt idx="0">
                  <c:v>Plzeňský kraj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43'!$J$24:$K$24</c:f>
              <c:numCache>
                <c:formatCode>0.0%</c:formatCode>
                <c:ptCount val="2"/>
                <c:pt idx="0">
                  <c:v>4.5202174011495025E-2</c:v>
                </c:pt>
                <c:pt idx="1">
                  <c:v>5.6282451113648116E-2</c:v>
                </c:pt>
              </c:numCache>
            </c:numRef>
          </c:val>
        </c:ser>
        <c:ser>
          <c:idx val="9"/>
          <c:order val="9"/>
          <c:tx>
            <c:strRef>
              <c:f>' 43'!$I$25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43'!$J$25:$K$25</c:f>
              <c:numCache>
                <c:formatCode>0.0%</c:formatCode>
                <c:ptCount val="2"/>
                <c:pt idx="0">
                  <c:v>4.2490851441413478E-2</c:v>
                </c:pt>
                <c:pt idx="1">
                  <c:v>4.1653949368077876E-2</c:v>
                </c:pt>
              </c:numCache>
            </c:numRef>
          </c:val>
        </c:ser>
        <c:ser>
          <c:idx val="10"/>
          <c:order val="10"/>
          <c:tx>
            <c:strRef>
              <c:f>' 43'!$I$26</c:f>
              <c:strCache>
                <c:ptCount val="1"/>
                <c:pt idx="0">
                  <c:v>Kraj Vysočina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43'!$J$26:$K$26</c:f>
              <c:numCache>
                <c:formatCode>0.0%</c:formatCode>
                <c:ptCount val="2"/>
                <c:pt idx="0">
                  <c:v>4.1554067714157997E-2</c:v>
                </c:pt>
                <c:pt idx="1">
                  <c:v>4.213342232802076E-2</c:v>
                </c:pt>
              </c:numCache>
            </c:numRef>
          </c:val>
        </c:ser>
        <c:ser>
          <c:idx val="11"/>
          <c:order val="11"/>
          <c:tx>
            <c:strRef>
              <c:f>' 43'!$I$27</c:f>
              <c:strCache>
                <c:ptCount val="1"/>
                <c:pt idx="0">
                  <c:v>Liberecký kraj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43'!$J$27:$K$27</c:f>
              <c:numCache>
                <c:formatCode>0.0%</c:formatCode>
                <c:ptCount val="2"/>
                <c:pt idx="0">
                  <c:v>4.0640102354484335E-2</c:v>
                </c:pt>
                <c:pt idx="1">
                  <c:v>3.2860443445601115E-2</c:v>
                </c:pt>
              </c:numCache>
            </c:numRef>
          </c:val>
        </c:ser>
        <c:ser>
          <c:idx val="12"/>
          <c:order val="12"/>
          <c:tx>
            <c:strRef>
              <c:f>' 43'!$I$28</c:f>
              <c:strCache>
                <c:ptCount val="1"/>
                <c:pt idx="0">
                  <c:v>Jihočeský kraj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43'!$J$28:$K$28</c:f>
              <c:numCache>
                <c:formatCode>0.0%</c:formatCode>
                <c:ptCount val="2"/>
                <c:pt idx="0">
                  <c:v>3.373779535722693E-2</c:v>
                </c:pt>
                <c:pt idx="1">
                  <c:v>3.6820495814468605E-2</c:v>
                </c:pt>
              </c:numCache>
            </c:numRef>
          </c:val>
        </c:ser>
        <c:ser>
          <c:idx val="13"/>
          <c:order val="13"/>
          <c:tx>
            <c:strRef>
              <c:f>' 43'!$I$29</c:f>
              <c:strCache>
                <c:ptCount val="1"/>
                <c:pt idx="0">
                  <c:v>Karlovarský kraj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</c:dLbls>
          <c:cat>
            <c:strRef>
              <c:f>' 43'!$J$15:$K$15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 43'!$J$29:$K$29</c:f>
              <c:numCache>
                <c:formatCode>0.0%</c:formatCode>
                <c:ptCount val="2"/>
                <c:pt idx="0">
                  <c:v>2.6477313283000622E-2</c:v>
                </c:pt>
                <c:pt idx="1">
                  <c:v>3.0015992993076508E-2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165056"/>
        <c:axId val="159179136"/>
      </c:barChart>
      <c:catAx>
        <c:axId val="159165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179136"/>
        <c:crosses val="autoZero"/>
        <c:auto val="1"/>
        <c:lblAlgn val="ctr"/>
        <c:lblOffset val="100"/>
        <c:noMultiLvlLbl val="0"/>
      </c:catAx>
      <c:valAx>
        <c:axId val="1591791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  <c:crossAx val="159165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44'!$A$6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50000"/>
                <a:alpha val="80000"/>
              </a:schemeClr>
            </a:solidFill>
          </c:spPr>
          <c:invertIfNegative val="0"/>
          <c:cat>
            <c:strRef>
              <c:f>' 44'!$B$5:$O$5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 44'!$B$6:$O$6</c:f>
              <c:numCache>
                <c:formatCode>#,##0</c:formatCode>
                <c:ptCount val="14"/>
                <c:pt idx="0">
                  <c:v>108</c:v>
                </c:pt>
                <c:pt idx="1">
                  <c:v>195</c:v>
                </c:pt>
                <c:pt idx="2">
                  <c:v>49</c:v>
                </c:pt>
                <c:pt idx="3">
                  <c:v>86</c:v>
                </c:pt>
                <c:pt idx="4">
                  <c:v>98</c:v>
                </c:pt>
                <c:pt idx="5">
                  <c:v>174</c:v>
                </c:pt>
                <c:pt idx="6">
                  <c:v>115</c:v>
                </c:pt>
                <c:pt idx="7">
                  <c:v>77</c:v>
                </c:pt>
                <c:pt idx="8">
                  <c:v>78</c:v>
                </c:pt>
                <c:pt idx="9">
                  <c:v>177</c:v>
                </c:pt>
                <c:pt idx="10">
                  <c:v>191</c:v>
                </c:pt>
                <c:pt idx="11">
                  <c:v>131</c:v>
                </c:pt>
                <c:pt idx="12">
                  <c:v>94</c:v>
                </c:pt>
                <c:pt idx="13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173888"/>
        <c:axId val="161175424"/>
      </c:barChart>
      <c:catAx>
        <c:axId val="161173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161175424"/>
        <c:crosses val="autoZero"/>
        <c:auto val="1"/>
        <c:lblAlgn val="ctr"/>
        <c:lblOffset val="100"/>
        <c:noMultiLvlLbl val="0"/>
      </c:catAx>
      <c:valAx>
        <c:axId val="161175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161173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44'!$A$7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  <a:alpha val="80000"/>
              </a:schemeClr>
            </a:solidFill>
          </c:spPr>
          <c:invertIfNegative val="0"/>
          <c:cat>
            <c:strRef>
              <c:f>' 44'!$B$5:$O$5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 44'!$B$7:$O$7</c:f>
              <c:numCache>
                <c:formatCode>#,##0</c:formatCode>
                <c:ptCount val="14"/>
                <c:pt idx="0">
                  <c:v>290</c:v>
                </c:pt>
                <c:pt idx="1">
                  <c:v>873</c:v>
                </c:pt>
                <c:pt idx="2">
                  <c:v>196</c:v>
                </c:pt>
                <c:pt idx="3">
                  <c:v>243</c:v>
                </c:pt>
                <c:pt idx="4">
                  <c:v>305</c:v>
                </c:pt>
                <c:pt idx="5">
                  <c:v>470</c:v>
                </c:pt>
                <c:pt idx="6">
                  <c:v>394</c:v>
                </c:pt>
                <c:pt idx="7">
                  <c:v>290</c:v>
                </c:pt>
                <c:pt idx="8">
                  <c:v>333</c:v>
                </c:pt>
                <c:pt idx="9">
                  <c:v>1652</c:v>
                </c:pt>
                <c:pt idx="10">
                  <c:v>630</c:v>
                </c:pt>
                <c:pt idx="11">
                  <c:v>328</c:v>
                </c:pt>
                <c:pt idx="12">
                  <c:v>330</c:v>
                </c:pt>
                <c:pt idx="13">
                  <c:v>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195136"/>
        <c:axId val="161196672"/>
      </c:barChart>
      <c:catAx>
        <c:axId val="161195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161196672"/>
        <c:crosses val="autoZero"/>
        <c:auto val="1"/>
        <c:lblAlgn val="ctr"/>
        <c:lblOffset val="100"/>
        <c:noMultiLvlLbl val="0"/>
      </c:catAx>
      <c:valAx>
        <c:axId val="161196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1611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44'!$A$8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  <a:alpha val="80000"/>
              </a:schemeClr>
            </a:solidFill>
          </c:spPr>
          <c:invertIfNegative val="0"/>
          <c:cat>
            <c:strRef>
              <c:f>' 44'!$B$5:$O$5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 44'!$B$8:$O$8</c:f>
              <c:numCache>
                <c:formatCode>#,##0</c:formatCode>
                <c:ptCount val="14"/>
                <c:pt idx="0">
                  <c:v>9420</c:v>
                </c:pt>
                <c:pt idx="1">
                  <c:v>24748</c:v>
                </c:pt>
                <c:pt idx="2">
                  <c:v>6053</c:v>
                </c:pt>
                <c:pt idx="3">
                  <c:v>9760</c:v>
                </c:pt>
                <c:pt idx="4">
                  <c:v>8887</c:v>
                </c:pt>
                <c:pt idx="5">
                  <c:v>18394</c:v>
                </c:pt>
                <c:pt idx="6">
                  <c:v>13350</c:v>
                </c:pt>
                <c:pt idx="7">
                  <c:v>11236</c:v>
                </c:pt>
                <c:pt idx="8">
                  <c:v>11812</c:v>
                </c:pt>
                <c:pt idx="9">
                  <c:v>39175</c:v>
                </c:pt>
                <c:pt idx="10">
                  <c:v>18731</c:v>
                </c:pt>
                <c:pt idx="11">
                  <c:v>12662</c:v>
                </c:pt>
                <c:pt idx="12">
                  <c:v>10593</c:v>
                </c:pt>
                <c:pt idx="13">
                  <c:v>10848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212288"/>
        <c:axId val="161213824"/>
      </c:barChart>
      <c:catAx>
        <c:axId val="161212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161213824"/>
        <c:crosses val="autoZero"/>
        <c:auto val="1"/>
        <c:lblAlgn val="ctr"/>
        <c:lblOffset val="100"/>
        <c:noMultiLvlLbl val="0"/>
      </c:catAx>
      <c:valAx>
        <c:axId val="161213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161212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44'!$A$9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  <a:alpha val="80000"/>
              </a:schemeClr>
            </a:solidFill>
          </c:spPr>
          <c:invertIfNegative val="0"/>
          <c:cat>
            <c:strRef>
              <c:f>' 44'!$B$5:$O$5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 44'!$B$9:$O$9</c:f>
              <c:numCache>
                <c:formatCode>#,##0</c:formatCode>
                <c:ptCount val="14"/>
                <c:pt idx="0">
                  <c:v>94762</c:v>
                </c:pt>
                <c:pt idx="1">
                  <c:v>361555</c:v>
                </c:pt>
                <c:pt idx="2">
                  <c:v>78961</c:v>
                </c:pt>
                <c:pt idx="3">
                  <c:v>108217</c:v>
                </c:pt>
                <c:pt idx="4">
                  <c:v>84046</c:v>
                </c:pt>
                <c:pt idx="5">
                  <c:v>363918</c:v>
                </c:pt>
                <c:pt idx="6">
                  <c:v>174941</c:v>
                </c:pt>
                <c:pt idx="7">
                  <c:v>125267</c:v>
                </c:pt>
                <c:pt idx="8">
                  <c:v>147642</c:v>
                </c:pt>
                <c:pt idx="9">
                  <c:v>381914</c:v>
                </c:pt>
                <c:pt idx="10">
                  <c:v>237940</c:v>
                </c:pt>
                <c:pt idx="11">
                  <c:v>211734</c:v>
                </c:pt>
                <c:pt idx="12">
                  <c:v>108656</c:v>
                </c:pt>
                <c:pt idx="13">
                  <c:v>146864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245824"/>
        <c:axId val="161259904"/>
      </c:barChart>
      <c:catAx>
        <c:axId val="1612458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161259904"/>
        <c:crosses val="autoZero"/>
        <c:auto val="1"/>
        <c:lblAlgn val="ctr"/>
        <c:lblOffset val="100"/>
        <c:noMultiLvlLbl val="0"/>
      </c:catAx>
      <c:valAx>
        <c:axId val="161259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161245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44'!$A$10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  <a:alpha val="80000"/>
              </a:schemeClr>
            </a:solidFill>
          </c:spPr>
          <c:invertIfNegative val="0"/>
          <c:cat>
            <c:strRef>
              <c:f>' 44'!$B$5:$O$5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 44'!$B$10:$O$10</c:f>
              <c:numCache>
                <c:formatCode>#,##0</c:formatCode>
                <c:ptCount val="14"/>
                <c:pt idx="0">
                  <c:v>13</c:v>
                </c:pt>
                <c:pt idx="1">
                  <c:v>26</c:v>
                </c:pt>
                <c:pt idx="2">
                  <c:v>5</c:v>
                </c:pt>
                <c:pt idx="3">
                  <c:v>17</c:v>
                </c:pt>
                <c:pt idx="4">
                  <c:v>8</c:v>
                </c:pt>
                <c:pt idx="5">
                  <c:v>26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28</c:v>
                </c:pt>
                <c:pt idx="10">
                  <c:v>27</c:v>
                </c:pt>
                <c:pt idx="11">
                  <c:v>14</c:v>
                </c:pt>
                <c:pt idx="12">
                  <c:v>12</c:v>
                </c:pt>
                <c:pt idx="1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283456"/>
        <c:axId val="162464896"/>
      </c:barChart>
      <c:catAx>
        <c:axId val="161283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162464896"/>
        <c:crosses val="autoZero"/>
        <c:auto val="1"/>
        <c:lblAlgn val="ctr"/>
        <c:lblOffset val="100"/>
        <c:noMultiLvlLbl val="0"/>
      </c:catAx>
      <c:valAx>
        <c:axId val="162464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161283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44'!$A$11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tx1">
                <a:lumMod val="50000"/>
                <a:lumOff val="50000"/>
                <a:alpha val="80000"/>
              </a:schemeClr>
            </a:solidFill>
          </c:spPr>
          <c:invertIfNegative val="0"/>
          <c:cat>
            <c:strRef>
              <c:f>' 44'!$B$5:$O$5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 44'!$B$11:$O$11</c:f>
              <c:numCache>
                <c:formatCode>#,##0</c:formatCode>
                <c:ptCount val="14"/>
                <c:pt idx="0">
                  <c:v>104593</c:v>
                </c:pt>
                <c:pt idx="1">
                  <c:v>387397</c:v>
                </c:pt>
                <c:pt idx="2">
                  <c:v>85264</c:v>
                </c:pt>
                <c:pt idx="3">
                  <c:v>118323</c:v>
                </c:pt>
                <c:pt idx="4">
                  <c:v>93344</c:v>
                </c:pt>
                <c:pt idx="5">
                  <c:v>382982</c:v>
                </c:pt>
                <c:pt idx="6">
                  <c:v>188812</c:v>
                </c:pt>
                <c:pt idx="7">
                  <c:v>136882</c:v>
                </c:pt>
                <c:pt idx="8">
                  <c:v>159877</c:v>
                </c:pt>
                <c:pt idx="9">
                  <c:v>422946</c:v>
                </c:pt>
                <c:pt idx="10">
                  <c:v>257519</c:v>
                </c:pt>
                <c:pt idx="11">
                  <c:v>224869</c:v>
                </c:pt>
                <c:pt idx="12">
                  <c:v>119685</c:v>
                </c:pt>
                <c:pt idx="13">
                  <c:v>158126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509184"/>
        <c:axId val="162510720"/>
      </c:barChart>
      <c:catAx>
        <c:axId val="1625091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cs-CZ"/>
          </a:p>
        </c:txPr>
        <c:crossAx val="162510720"/>
        <c:crosses val="autoZero"/>
        <c:auto val="1"/>
        <c:lblAlgn val="ctr"/>
        <c:lblOffset val="100"/>
        <c:noMultiLvlLbl val="0"/>
      </c:catAx>
      <c:valAx>
        <c:axId val="162510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cs-CZ"/>
          </a:p>
        </c:txPr>
        <c:crossAx val="162509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06088905023596E-2"/>
          <c:y val="2.722084739407574E-2"/>
          <c:w val="0.6835597060701275"/>
          <c:h val="0.89212223472065988"/>
        </c:manualLayout>
      </c:layout>
      <c:lineChart>
        <c:grouping val="standard"/>
        <c:varyColors val="0"/>
        <c:ser>
          <c:idx val="0"/>
          <c:order val="0"/>
          <c:tx>
            <c:strRef>
              <c:f>' 45'!$B$27</c:f>
              <c:strCache>
                <c:ptCount val="1"/>
                <c:pt idx="0">
                  <c:v> Jihočeský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45'!$B$28:$B$37</c:f>
              <c:numCache>
                <c:formatCode>#,##0</c:formatCode>
                <c:ptCount val="10"/>
                <c:pt idx="0">
                  <c:v>302.93084228815121</c:v>
                </c:pt>
                <c:pt idx="1">
                  <c:v>310.90603887456615</c:v>
                </c:pt>
                <c:pt idx="2">
                  <c:v>266.65683509880415</c:v>
                </c:pt>
                <c:pt idx="3">
                  <c:v>266.97294206215321</c:v>
                </c:pt>
                <c:pt idx="4">
                  <c:v>267.00997620683597</c:v>
                </c:pt>
                <c:pt idx="5">
                  <c:v>237.60887250261194</c:v>
                </c:pt>
                <c:pt idx="6">
                  <c:v>256.49098662569412</c:v>
                </c:pt>
                <c:pt idx="7">
                  <c:v>274.84591988778703</c:v>
                </c:pt>
                <c:pt idx="8">
                  <c:v>279.91385512014267</c:v>
                </c:pt>
                <c:pt idx="9">
                  <c:v>271.61604691470001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 45'!$C$27</c:f>
              <c:strCache>
                <c:ptCount val="1"/>
                <c:pt idx="0">
                  <c:v> Jihomoravský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45'!$C$28:$C$37</c:f>
              <c:numCache>
                <c:formatCode>#,##0</c:formatCode>
                <c:ptCount val="10"/>
                <c:pt idx="0">
                  <c:v>1165.5074973861369</c:v>
                </c:pt>
                <c:pt idx="1">
                  <c:v>1248.7110388745662</c:v>
                </c:pt>
                <c:pt idx="2">
                  <c:v>1110.0808350988043</c:v>
                </c:pt>
                <c:pt idx="3">
                  <c:v>1110.3409420621533</c:v>
                </c:pt>
                <c:pt idx="4">
                  <c:v>1122.6489762068361</c:v>
                </c:pt>
                <c:pt idx="5">
                  <c:v>953.537872502612</c:v>
                </c:pt>
                <c:pt idx="6">
                  <c:v>1034.957986625694</c:v>
                </c:pt>
                <c:pt idx="7">
                  <c:v>1087.0979198877869</c:v>
                </c:pt>
                <c:pt idx="8">
                  <c:v>1125.2696786804322</c:v>
                </c:pt>
                <c:pt idx="9">
                  <c:v>1058.7058999999999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45'!$D$27</c:f>
              <c:strCache>
                <c:ptCount val="1"/>
                <c:pt idx="0">
                  <c:v> Karlovarský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45'!$D$28:$D$37</c:f>
              <c:numCache>
                <c:formatCode>#,##0</c:formatCode>
                <c:ptCount val="10"/>
                <c:pt idx="0">
                  <c:v>225.01010005300247</c:v>
                </c:pt>
                <c:pt idx="1">
                  <c:v>253.16203887456615</c:v>
                </c:pt>
                <c:pt idx="2">
                  <c:v>227.27683509880418</c:v>
                </c:pt>
                <c:pt idx="3">
                  <c:v>231.03194206215321</c:v>
                </c:pt>
                <c:pt idx="4">
                  <c:v>223.63997620683602</c:v>
                </c:pt>
                <c:pt idx="5">
                  <c:v>195.81287250261195</c:v>
                </c:pt>
                <c:pt idx="6">
                  <c:v>206.74598662569414</c:v>
                </c:pt>
                <c:pt idx="7">
                  <c:v>218.59291988778699</c:v>
                </c:pt>
                <c:pt idx="8">
                  <c:v>222.10284642420908</c:v>
                </c:pt>
                <c:pt idx="9">
                  <c:v>213.16339999999997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 45'!$E$27</c:f>
              <c:strCache>
                <c:ptCount val="1"/>
                <c:pt idx="0">
                  <c:v> Královéhradecký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45'!$E$28:$E$37</c:f>
              <c:numCache>
                <c:formatCode>#,##0</c:formatCode>
                <c:ptCount val="10"/>
                <c:pt idx="0">
                  <c:v>340.35196520069883</c:v>
                </c:pt>
                <c:pt idx="1">
                  <c:v>363.12303887456613</c:v>
                </c:pt>
                <c:pt idx="2">
                  <c:v>330.93283509880416</c:v>
                </c:pt>
                <c:pt idx="3">
                  <c:v>338.0239420621532</c:v>
                </c:pt>
                <c:pt idx="4">
                  <c:v>332.145976206836</c:v>
                </c:pt>
                <c:pt idx="5">
                  <c:v>295.30887250261196</c:v>
                </c:pt>
                <c:pt idx="6">
                  <c:v>303.66698662569416</c:v>
                </c:pt>
                <c:pt idx="7">
                  <c:v>325.844919887787</c:v>
                </c:pt>
                <c:pt idx="8">
                  <c:v>351.06345530495935</c:v>
                </c:pt>
                <c:pt idx="9">
                  <c:v>342.08510000000001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 45'!$F$27</c:f>
              <c:strCache>
                <c:ptCount val="1"/>
                <c:pt idx="0">
                  <c:v> Liberecký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45'!$F$28:$F$37</c:f>
              <c:numCache>
                <c:formatCode>#,##0</c:formatCode>
                <c:ptCount val="10"/>
                <c:pt idx="0">
                  <c:v>298.02197365545948</c:v>
                </c:pt>
                <c:pt idx="1">
                  <c:v>383.34503887456617</c:v>
                </c:pt>
                <c:pt idx="2">
                  <c:v>344.76783509880414</c:v>
                </c:pt>
                <c:pt idx="3">
                  <c:v>348.58294206215317</c:v>
                </c:pt>
                <c:pt idx="4">
                  <c:v>357.82997620683602</c:v>
                </c:pt>
                <c:pt idx="5">
                  <c:v>301.83087250261195</c:v>
                </c:pt>
                <c:pt idx="6">
                  <c:v>321.82698662569413</c:v>
                </c:pt>
                <c:pt idx="7">
                  <c:v>340.25691988778703</c:v>
                </c:pt>
                <c:pt idx="8">
                  <c:v>349.5550017662523</c:v>
                </c:pt>
                <c:pt idx="9">
                  <c:v>327.18510000000003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 45'!$G$27</c:f>
              <c:strCache>
                <c:ptCount val="1"/>
                <c:pt idx="0">
                  <c:v> Moravskoslezský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45'!$G$28:$G$37</c:f>
              <c:numCache>
                <c:formatCode>#,##0</c:formatCode>
                <c:ptCount val="10"/>
                <c:pt idx="0">
                  <c:v>927.37030180855493</c:v>
                </c:pt>
                <c:pt idx="1">
                  <c:v>1046.2070388745663</c:v>
                </c:pt>
                <c:pt idx="2">
                  <c:v>956.01683509880422</c:v>
                </c:pt>
                <c:pt idx="3">
                  <c:v>938.42694206215322</c:v>
                </c:pt>
                <c:pt idx="4">
                  <c:v>911.33697620683608</c:v>
                </c:pt>
                <c:pt idx="5">
                  <c:v>826.92887250261197</c:v>
                </c:pt>
                <c:pt idx="6">
                  <c:v>868.28898662569406</c:v>
                </c:pt>
                <c:pt idx="7">
                  <c:v>915.82291988778695</c:v>
                </c:pt>
                <c:pt idx="8">
                  <c:v>910.98990233157679</c:v>
                </c:pt>
                <c:pt idx="9">
                  <c:v>878.00213199999996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 45'!$H$27</c:f>
              <c:strCache>
                <c:ptCount val="1"/>
                <c:pt idx="0">
                  <c:v> Olomoucký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45'!$H$28:$H$37</c:f>
              <c:numCache>
                <c:formatCode>#,##0</c:formatCode>
                <c:ptCount val="10"/>
                <c:pt idx="0">
                  <c:v>465.06465525732813</c:v>
                </c:pt>
                <c:pt idx="1">
                  <c:v>510.02803887456616</c:v>
                </c:pt>
                <c:pt idx="2">
                  <c:v>471.46983509880414</c:v>
                </c:pt>
                <c:pt idx="3">
                  <c:v>462.20494206215318</c:v>
                </c:pt>
                <c:pt idx="4">
                  <c:v>458.27197620683597</c:v>
                </c:pt>
                <c:pt idx="5">
                  <c:v>406.33187250261193</c:v>
                </c:pt>
                <c:pt idx="6">
                  <c:v>424.93598662569417</c:v>
                </c:pt>
                <c:pt idx="7">
                  <c:v>458.87691988778704</c:v>
                </c:pt>
                <c:pt idx="8">
                  <c:v>479.90002294161627</c:v>
                </c:pt>
                <c:pt idx="9">
                  <c:v>457.59429999999998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 45'!$I$27</c:f>
              <c:strCache>
                <c:ptCount val="1"/>
                <c:pt idx="0">
                  <c:v> Pardubický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45'!$I$28:$I$37</c:f>
              <c:numCache>
                <c:formatCode>#,##0</c:formatCode>
                <c:ptCount val="10"/>
                <c:pt idx="0">
                  <c:v>362.99444617259678</c:v>
                </c:pt>
                <c:pt idx="1">
                  <c:v>412.02003887456613</c:v>
                </c:pt>
                <c:pt idx="2">
                  <c:v>379.41883509880415</c:v>
                </c:pt>
                <c:pt idx="3">
                  <c:v>382.95294206215317</c:v>
                </c:pt>
                <c:pt idx="4">
                  <c:v>357.22597620683598</c:v>
                </c:pt>
                <c:pt idx="5">
                  <c:v>314.46887250261193</c:v>
                </c:pt>
                <c:pt idx="6">
                  <c:v>353.57898662569414</c:v>
                </c:pt>
                <c:pt idx="7">
                  <c:v>368.89491988778701</c:v>
                </c:pt>
                <c:pt idx="8">
                  <c:v>397.83733143096401</c:v>
                </c:pt>
                <c:pt idx="9">
                  <c:v>374.92409999999995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 45'!$J$27</c:f>
              <c:strCache>
                <c:ptCount val="1"/>
                <c:pt idx="0">
                  <c:v> Plzeňský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45'!$J$28:$J$37</c:f>
              <c:numCache>
                <c:formatCode>#,##0</c:formatCode>
                <c:ptCount val="10"/>
                <c:pt idx="0">
                  <c:v>384.04370700386318</c:v>
                </c:pt>
                <c:pt idx="1">
                  <c:v>444.32903887456615</c:v>
                </c:pt>
                <c:pt idx="2">
                  <c:v>393.45583509880413</c:v>
                </c:pt>
                <c:pt idx="3">
                  <c:v>389.33294206215317</c:v>
                </c:pt>
                <c:pt idx="4">
                  <c:v>384.71397620683598</c:v>
                </c:pt>
                <c:pt idx="5">
                  <c:v>343.03387250261193</c:v>
                </c:pt>
                <c:pt idx="6">
                  <c:v>358.32698662569413</c:v>
                </c:pt>
                <c:pt idx="7">
                  <c:v>379.67791988778703</c:v>
                </c:pt>
                <c:pt idx="8">
                  <c:v>392.60095842059661</c:v>
                </c:pt>
                <c:pt idx="9">
                  <c:v>363.91340000000002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 45'!$K$27</c:f>
              <c:strCache>
                <c:ptCount val="1"/>
                <c:pt idx="0">
                  <c:v> Hlavní město Praha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45'!$K$28:$K$37</c:f>
              <c:numCache>
                <c:formatCode>#,##0</c:formatCode>
                <c:ptCount val="10"/>
                <c:pt idx="0">
                  <c:v>986.43126677839712</c:v>
                </c:pt>
                <c:pt idx="1">
                  <c:v>1086.9650388745661</c:v>
                </c:pt>
                <c:pt idx="2">
                  <c:v>927.42183509880419</c:v>
                </c:pt>
                <c:pt idx="3">
                  <c:v>948.46294206215327</c:v>
                </c:pt>
                <c:pt idx="4">
                  <c:v>968.41997620683605</c:v>
                </c:pt>
                <c:pt idx="5">
                  <c:v>796.96987250261191</c:v>
                </c:pt>
                <c:pt idx="6">
                  <c:v>820.34098662569409</c:v>
                </c:pt>
                <c:pt idx="7">
                  <c:v>886.344919887787</c:v>
                </c:pt>
                <c:pt idx="8">
                  <c:v>912.22504782138594</c:v>
                </c:pt>
                <c:pt idx="9">
                  <c:v>852.04543613082001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 45'!$L$27</c:f>
              <c:strCache>
                <c:ptCount val="1"/>
                <c:pt idx="0">
                  <c:v> Středočeský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45'!$L$28:$L$37</c:f>
              <c:numCache>
                <c:formatCode>#,##0</c:formatCode>
                <c:ptCount val="10"/>
                <c:pt idx="0">
                  <c:v>926.20279476493465</c:v>
                </c:pt>
                <c:pt idx="1">
                  <c:v>1037.7280388745662</c:v>
                </c:pt>
                <c:pt idx="2">
                  <c:v>945.24983509880417</c:v>
                </c:pt>
                <c:pt idx="3">
                  <c:v>985.04694206215322</c:v>
                </c:pt>
                <c:pt idx="4">
                  <c:v>1026.8499762068361</c:v>
                </c:pt>
                <c:pt idx="5">
                  <c:v>933.27687250261192</c:v>
                </c:pt>
                <c:pt idx="6">
                  <c:v>963.11898662569411</c:v>
                </c:pt>
                <c:pt idx="7">
                  <c:v>1035.4359198877869</c:v>
                </c:pt>
                <c:pt idx="8">
                  <c:v>1077.7049398817649</c:v>
                </c:pt>
                <c:pt idx="9">
                  <c:v>1040.3693189999999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 45'!$M$27</c:f>
              <c:strCache>
                <c:ptCount val="1"/>
                <c:pt idx="0">
                  <c:v> Ústecký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45'!$M$28:$M$37</c:f>
              <c:numCache>
                <c:formatCode>#,##0</c:formatCode>
                <c:ptCount val="10"/>
                <c:pt idx="0">
                  <c:v>756.15380000000005</c:v>
                </c:pt>
                <c:pt idx="1">
                  <c:v>811.07203887456626</c:v>
                </c:pt>
                <c:pt idx="2">
                  <c:v>753.13683509880423</c:v>
                </c:pt>
                <c:pt idx="3">
                  <c:v>777.95894206215326</c:v>
                </c:pt>
                <c:pt idx="4">
                  <c:v>881.43897620683606</c:v>
                </c:pt>
                <c:pt idx="5">
                  <c:v>785.80087250261192</c:v>
                </c:pt>
                <c:pt idx="6">
                  <c:v>860.11298662569413</c:v>
                </c:pt>
                <c:pt idx="7">
                  <c:v>1098.317919887787</c:v>
                </c:pt>
                <c:pt idx="8">
                  <c:v>1131.9939891683503</c:v>
                </c:pt>
                <c:pt idx="9">
                  <c:v>1118.2678109999999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 45'!$N$27</c:f>
              <c:strCache>
                <c:ptCount val="1"/>
                <c:pt idx="0">
                  <c:v> Vysočina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45'!$N$28:$N$37</c:f>
              <c:numCache>
                <c:formatCode>#,##0</c:formatCode>
                <c:ptCount val="10"/>
                <c:pt idx="0">
                  <c:v>375.45449642958232</c:v>
                </c:pt>
                <c:pt idx="1">
                  <c:v>419.00003887456614</c:v>
                </c:pt>
                <c:pt idx="2">
                  <c:v>375.92183509880414</c:v>
                </c:pt>
                <c:pt idx="3">
                  <c:v>383.4539420621532</c:v>
                </c:pt>
                <c:pt idx="4">
                  <c:v>382.48097620683598</c:v>
                </c:pt>
                <c:pt idx="5">
                  <c:v>328.19187250261194</c:v>
                </c:pt>
                <c:pt idx="6">
                  <c:v>329.97098662569414</c:v>
                </c:pt>
                <c:pt idx="7">
                  <c:v>348.844919887787</c:v>
                </c:pt>
                <c:pt idx="8">
                  <c:v>355.36641062466811</c:v>
                </c:pt>
                <c:pt idx="9">
                  <c:v>334.54324700939998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 45'!$O$27</c:f>
              <c:strCache>
                <c:ptCount val="1"/>
                <c:pt idx="0">
                  <c:v> Zlínský</c:v>
                </c:pt>
              </c:strCache>
            </c:strRef>
          </c:tx>
          <c:marker>
            <c:symbol val="none"/>
          </c:marker>
          <c:cat>
            <c:numRef>
              <c:f>' 45'!$A$28:$A$37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45'!$O$28:$O$37</c:f>
              <c:numCache>
                <c:formatCode>#,##0</c:formatCode>
                <c:ptCount val="10"/>
                <c:pt idx="0">
                  <c:v>428.37356207587885</c:v>
                </c:pt>
                <c:pt idx="1">
                  <c:v>475.42303887456615</c:v>
                </c:pt>
                <c:pt idx="2">
                  <c:v>449.35683509880414</c:v>
                </c:pt>
                <c:pt idx="3">
                  <c:v>447.02594206215321</c:v>
                </c:pt>
                <c:pt idx="4">
                  <c:v>450.43497620683598</c:v>
                </c:pt>
                <c:pt idx="5">
                  <c:v>384.00487250261193</c:v>
                </c:pt>
                <c:pt idx="6">
                  <c:v>389.24398662569416</c:v>
                </c:pt>
                <c:pt idx="7">
                  <c:v>420.15791988778705</c:v>
                </c:pt>
                <c:pt idx="8">
                  <c:v>433.05959417613718</c:v>
                </c:pt>
                <c:pt idx="9">
                  <c:v>418.35169999999999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30560"/>
        <c:axId val="161732096"/>
      </c:lineChart>
      <c:catAx>
        <c:axId val="1617305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1732096"/>
        <c:crosses val="autoZero"/>
        <c:auto val="1"/>
        <c:lblAlgn val="ctr"/>
        <c:lblOffset val="100"/>
        <c:noMultiLvlLbl val="0"/>
      </c:catAx>
      <c:valAx>
        <c:axId val="161732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7305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766742193791751"/>
          <c:y val="2.4684664416947881E-2"/>
          <c:w val="0.18961397710818739"/>
          <c:h val="0.9172973378327709"/>
        </c:manualLayout>
      </c:layout>
      <c:overlay val="0"/>
      <c:txPr>
        <a:bodyPr/>
        <a:lstStyle/>
        <a:p>
          <a:pPr>
            <a:defRPr sz="7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73162729658792"/>
          <c:y val="3.1214495688209883E-2"/>
          <c:w val="0.68564588801399828"/>
          <c:h val="0.83823055462414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10'!$C$6</c:f>
              <c:strCache>
                <c:ptCount val="1"/>
                <c:pt idx="0">
                  <c:v>Německo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numRef>
              <c:f>' 10'!$B$7:$B$16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10'!$C$7:$C$16</c:f>
              <c:numCache>
                <c:formatCode>#,##0.0</c:formatCode>
                <c:ptCount val="10"/>
                <c:pt idx="0">
                  <c:v>9641.7954715041433</c:v>
                </c:pt>
                <c:pt idx="1">
                  <c:v>7705.1062551438981</c:v>
                </c:pt>
                <c:pt idx="2">
                  <c:v>9456.0570797640412</c:v>
                </c:pt>
                <c:pt idx="3">
                  <c:v>21569.867699999995</c:v>
                </c:pt>
                <c:pt idx="4">
                  <c:v>31484.850992683652</c:v>
                </c:pt>
                <c:pt idx="5">
                  <c:v>36041.816490405341</c:v>
                </c:pt>
                <c:pt idx="6">
                  <c:v>35668.352425516699</c:v>
                </c:pt>
                <c:pt idx="7">
                  <c:v>32326.028315238218</c:v>
                </c:pt>
                <c:pt idx="8">
                  <c:v>34749.522928376326</c:v>
                </c:pt>
                <c:pt idx="9">
                  <c:v>38428.361870454697</c:v>
                </c:pt>
              </c:numCache>
            </c:numRef>
          </c:val>
        </c:ser>
        <c:ser>
          <c:idx val="1"/>
          <c:order val="1"/>
          <c:tx>
            <c:strRef>
              <c:f>' 10'!$D$6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numRef>
              <c:f>' 10'!$B$7:$B$16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10'!$D$7:$D$16</c:f>
              <c:numCache>
                <c:formatCode>#,##0.0</c:formatCode>
                <c:ptCount val="10"/>
                <c:pt idx="0">
                  <c:v>24808.21052849586</c:v>
                </c:pt>
                <c:pt idx="1">
                  <c:v>32708.268744856105</c:v>
                </c:pt>
                <c:pt idx="2">
                  <c:v>29540.573520235965</c:v>
                </c:pt>
                <c:pt idx="3">
                  <c:v>18168.370599999998</c:v>
                </c:pt>
                <c:pt idx="4">
                  <c:v>12063.874336402767</c:v>
                </c:pt>
                <c:pt idx="5">
                  <c:v>498.92663820769997</c:v>
                </c:pt>
                <c:pt idx="6">
                  <c:v>13.3220516438</c:v>
                </c:pt>
                <c:pt idx="7">
                  <c:v>1648.6281678393757</c:v>
                </c:pt>
                <c:pt idx="8">
                  <c:v>259.66897457537715</c:v>
                </c:pt>
                <c:pt idx="9">
                  <c:v>1341.40355839224</c:v>
                </c:pt>
              </c:numCache>
            </c:numRef>
          </c:val>
        </c:ser>
        <c:ser>
          <c:idx val="2"/>
          <c:order val="2"/>
          <c:tx>
            <c:strRef>
              <c:f>' 10'!$E$6</c:f>
              <c:strCache>
                <c:ptCount val="1"/>
                <c:pt idx="0">
                  <c:v>Polsko</c:v>
                </c:pt>
              </c:strCache>
            </c:strRef>
          </c:tx>
          <c:invertIfNegative val="0"/>
          <c:cat>
            <c:numRef>
              <c:f>' 10'!$B$7:$B$16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10'!$E$7:$E$16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 10'!$F$6</c:f>
              <c:strCache>
                <c:ptCount val="1"/>
                <c:pt idx="0">
                  <c:v>Rakousko</c:v>
                </c:pt>
              </c:strCache>
            </c:strRef>
          </c:tx>
          <c:invertIfNegative val="0"/>
          <c:cat>
            <c:numRef>
              <c:f>' 10'!$B$7:$B$16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10'!$F$7:$F$16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1882624"/>
        <c:axId val="111884160"/>
      </c:barChart>
      <c:catAx>
        <c:axId val="1118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884160"/>
        <c:crosses val="autoZero"/>
        <c:auto val="1"/>
        <c:lblAlgn val="ctr"/>
        <c:lblOffset val="100"/>
        <c:noMultiLvlLbl val="0"/>
      </c:catAx>
      <c:valAx>
        <c:axId val="111884160"/>
        <c:scaling>
          <c:orientation val="minMax"/>
          <c:max val="45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52713379182032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1882624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8765997375328084"/>
          <c:y val="0.23685468316271027"/>
          <c:w val="0.1234002624671916"/>
          <c:h val="0.3903995202943125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06088905023596E-2"/>
          <c:y val="2.4335092792131068E-2"/>
          <c:w val="0.6962783070240226"/>
          <c:h val="0.895008309475984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46'!$B$27</c:f>
              <c:strCache>
                <c:ptCount val="1"/>
                <c:pt idx="0">
                  <c:v> Jihočeský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46'!$B$28:$B$37</c:f>
              <c:numCache>
                <c:formatCode>#,##0</c:formatCode>
                <c:ptCount val="10"/>
                <c:pt idx="0">
                  <c:v>3200.4357776910001</c:v>
                </c:pt>
                <c:pt idx="1">
                  <c:v>3292.6368374199678</c:v>
                </c:pt>
                <c:pt idx="2">
                  <c:v>2829.9580914064645</c:v>
                </c:pt>
                <c:pt idx="3">
                  <c:v>2828.7958862934156</c:v>
                </c:pt>
                <c:pt idx="4">
                  <c:v>2839.0679271385648</c:v>
                </c:pt>
                <c:pt idx="5">
                  <c:v>2525.3859405851535</c:v>
                </c:pt>
                <c:pt idx="6">
                  <c:v>2730.2180524125793</c:v>
                </c:pt>
                <c:pt idx="7">
                  <c:v>2937.2289939092698</c:v>
                </c:pt>
                <c:pt idx="8">
                  <c:v>2988.0864450478575</c:v>
                </c:pt>
                <c:pt idx="9">
                  <c:v>2897.2788392100006</c:v>
                </c:pt>
              </c:numCache>
            </c:numRef>
          </c:val>
        </c:ser>
        <c:ser>
          <c:idx val="1"/>
          <c:order val="1"/>
          <c:tx>
            <c:strRef>
              <c:f>' 46'!$C$27</c:f>
              <c:strCache>
                <c:ptCount val="1"/>
                <c:pt idx="0">
                  <c:v> Jihomoravský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46'!$C$28:$C$37</c:f>
              <c:numCache>
                <c:formatCode>#,##0</c:formatCode>
                <c:ptCount val="10"/>
                <c:pt idx="0">
                  <c:v>12338.139410956001</c:v>
                </c:pt>
                <c:pt idx="1">
                  <c:v>13255.404837419968</c:v>
                </c:pt>
                <c:pt idx="2">
                  <c:v>11787.208091406465</c:v>
                </c:pt>
                <c:pt idx="3">
                  <c:v>11780.324886293414</c:v>
                </c:pt>
                <c:pt idx="4">
                  <c:v>11957.158927138566</c:v>
                </c:pt>
                <c:pt idx="5">
                  <c:v>10141.374940585154</c:v>
                </c:pt>
                <c:pt idx="6">
                  <c:v>11029.419052412579</c:v>
                </c:pt>
                <c:pt idx="7">
                  <c:v>11621.44499390927</c:v>
                </c:pt>
                <c:pt idx="8">
                  <c:v>12010.297534693756</c:v>
                </c:pt>
                <c:pt idx="9">
                  <c:v>11298.474126139999</c:v>
                </c:pt>
              </c:numCache>
            </c:numRef>
          </c:val>
        </c:ser>
        <c:ser>
          <c:idx val="2"/>
          <c:order val="2"/>
          <c:tx>
            <c:strRef>
              <c:f>' 46'!$D$27</c:f>
              <c:strCache>
                <c:ptCount val="1"/>
                <c:pt idx="0">
                  <c:v> Karlovarský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46'!$D$28:$D$37</c:f>
              <c:numCache>
                <c:formatCode>#,##0</c:formatCode>
                <c:ptCount val="10"/>
                <c:pt idx="0">
                  <c:v>2379.8104254462646</c:v>
                </c:pt>
                <c:pt idx="1">
                  <c:v>2677.3888374199678</c:v>
                </c:pt>
                <c:pt idx="2">
                  <c:v>2401.7980914064647</c:v>
                </c:pt>
                <c:pt idx="3">
                  <c:v>2439.0578862934153</c:v>
                </c:pt>
                <c:pt idx="4">
                  <c:v>2373.2309271385648</c:v>
                </c:pt>
                <c:pt idx="5">
                  <c:v>2082.6809405851536</c:v>
                </c:pt>
                <c:pt idx="6">
                  <c:v>2204.1930524125792</c:v>
                </c:pt>
                <c:pt idx="7">
                  <c:v>2337.4489939092696</c:v>
                </c:pt>
                <c:pt idx="8">
                  <c:v>2370.6704125037581</c:v>
                </c:pt>
                <c:pt idx="9">
                  <c:v>2274.9460970699997</c:v>
                </c:pt>
              </c:numCache>
            </c:numRef>
          </c:val>
        </c:ser>
        <c:ser>
          <c:idx val="3"/>
          <c:order val="3"/>
          <c:tx>
            <c:strRef>
              <c:f>' 46'!$E$27</c:f>
              <c:strCache>
                <c:ptCount val="1"/>
                <c:pt idx="0">
                  <c:v> Královéhradecký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46'!$E$28:$E$37</c:f>
              <c:numCache>
                <c:formatCode>#,##0</c:formatCode>
                <c:ptCount val="10"/>
                <c:pt idx="0">
                  <c:v>3592.0106516531509</c:v>
                </c:pt>
                <c:pt idx="1">
                  <c:v>3846.7638374199678</c:v>
                </c:pt>
                <c:pt idx="2">
                  <c:v>3503.1260914064646</c:v>
                </c:pt>
                <c:pt idx="3">
                  <c:v>3569.1478862934155</c:v>
                </c:pt>
                <c:pt idx="4">
                  <c:v>3525.5159271385646</c:v>
                </c:pt>
                <c:pt idx="5">
                  <c:v>3140.8189405851535</c:v>
                </c:pt>
                <c:pt idx="6">
                  <c:v>3236.7490524125792</c:v>
                </c:pt>
                <c:pt idx="7">
                  <c:v>3483.8379939092697</c:v>
                </c:pt>
                <c:pt idx="8">
                  <c:v>3747.0119206237578</c:v>
                </c:pt>
                <c:pt idx="9">
                  <c:v>3650.7505730400007</c:v>
                </c:pt>
              </c:numCache>
            </c:numRef>
          </c:val>
        </c:ser>
        <c:ser>
          <c:idx val="4"/>
          <c:order val="4"/>
          <c:tx>
            <c:strRef>
              <c:f>' 46'!$F$27</c:f>
              <c:strCache>
                <c:ptCount val="1"/>
                <c:pt idx="0">
                  <c:v> Liberecký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46'!$F$28:$F$37</c:f>
              <c:numCache>
                <c:formatCode>#,##0</c:formatCode>
                <c:ptCount val="10"/>
                <c:pt idx="0">
                  <c:v>3141.8974195183509</c:v>
                </c:pt>
                <c:pt idx="1">
                  <c:v>4054.7478374199677</c:v>
                </c:pt>
                <c:pt idx="2">
                  <c:v>3643.7890914064646</c:v>
                </c:pt>
                <c:pt idx="3">
                  <c:v>3680.2348862934155</c:v>
                </c:pt>
                <c:pt idx="4">
                  <c:v>3796.4419271385646</c:v>
                </c:pt>
                <c:pt idx="5">
                  <c:v>3210.2309405851538</c:v>
                </c:pt>
                <c:pt idx="6">
                  <c:v>3430.3530524125795</c:v>
                </c:pt>
                <c:pt idx="7">
                  <c:v>3637.8319939092694</c:v>
                </c:pt>
                <c:pt idx="8">
                  <c:v>3731.0284807037574</c:v>
                </c:pt>
                <c:pt idx="9">
                  <c:v>3491.73536139</c:v>
                </c:pt>
              </c:numCache>
            </c:numRef>
          </c:val>
        </c:ser>
        <c:ser>
          <c:idx val="5"/>
          <c:order val="5"/>
          <c:tx>
            <c:strRef>
              <c:f>' 46'!$G$27</c:f>
              <c:strCache>
                <c:ptCount val="1"/>
                <c:pt idx="0">
                  <c:v> Moravskoslezský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46'!$G$28:$G$37</c:f>
              <c:numCache>
                <c:formatCode>#,##0</c:formatCode>
                <c:ptCount val="10"/>
                <c:pt idx="0">
                  <c:v>9818.1985910540006</c:v>
                </c:pt>
                <c:pt idx="1">
                  <c:v>11106.909837419968</c:v>
                </c:pt>
                <c:pt idx="2">
                  <c:v>10150.466091406464</c:v>
                </c:pt>
                <c:pt idx="3">
                  <c:v>9964.7608862934158</c:v>
                </c:pt>
                <c:pt idx="4">
                  <c:v>9700.5319271385652</c:v>
                </c:pt>
                <c:pt idx="5">
                  <c:v>8793.2009405851531</c:v>
                </c:pt>
                <c:pt idx="6">
                  <c:v>9255.9870524125781</c:v>
                </c:pt>
                <c:pt idx="7">
                  <c:v>9791.2839939092701</c:v>
                </c:pt>
                <c:pt idx="8">
                  <c:v>9721.1217601837561</c:v>
                </c:pt>
                <c:pt idx="9">
                  <c:v>9368.0227507899999</c:v>
                </c:pt>
              </c:numCache>
            </c:numRef>
          </c:val>
        </c:ser>
        <c:ser>
          <c:idx val="6"/>
          <c:order val="6"/>
          <c:tx>
            <c:strRef>
              <c:f>' 46'!$H$27</c:f>
              <c:strCache>
                <c:ptCount val="1"/>
                <c:pt idx="0">
                  <c:v> Olomoucký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46'!$H$28:$H$37</c:f>
              <c:numCache>
                <c:formatCode>#,##0</c:formatCode>
                <c:ptCount val="10"/>
                <c:pt idx="0">
                  <c:v>4922.5742024299998</c:v>
                </c:pt>
                <c:pt idx="1">
                  <c:v>5414.8668374199669</c:v>
                </c:pt>
                <c:pt idx="2">
                  <c:v>5006.6720914064645</c:v>
                </c:pt>
                <c:pt idx="3">
                  <c:v>4907.9928862934157</c:v>
                </c:pt>
                <c:pt idx="4">
                  <c:v>4879.3449271385653</c:v>
                </c:pt>
                <c:pt idx="5">
                  <c:v>4321.619940585153</c:v>
                </c:pt>
                <c:pt idx="6">
                  <c:v>4529.5430524125786</c:v>
                </c:pt>
                <c:pt idx="7">
                  <c:v>4906.1419939092693</c:v>
                </c:pt>
                <c:pt idx="8">
                  <c:v>5122.1325402737584</c:v>
                </c:pt>
                <c:pt idx="9">
                  <c:v>4883.5301379699995</c:v>
                </c:pt>
              </c:numCache>
            </c:numRef>
          </c:val>
        </c:ser>
        <c:ser>
          <c:idx val="7"/>
          <c:order val="7"/>
          <c:tx>
            <c:strRef>
              <c:f>' 46'!$I$27</c:f>
              <c:strCache>
                <c:ptCount val="1"/>
                <c:pt idx="0">
                  <c:v> Pardubický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46'!$I$28:$I$37</c:f>
              <c:numCache>
                <c:formatCode>#,##0</c:formatCode>
                <c:ptCount val="10"/>
                <c:pt idx="0">
                  <c:v>3831.1300726238674</c:v>
                </c:pt>
                <c:pt idx="1">
                  <c:v>4365.0638374199671</c:v>
                </c:pt>
                <c:pt idx="2">
                  <c:v>4016.7570914064645</c:v>
                </c:pt>
                <c:pt idx="3">
                  <c:v>4043.5928862934156</c:v>
                </c:pt>
                <c:pt idx="4">
                  <c:v>3791.9289271385646</c:v>
                </c:pt>
                <c:pt idx="5">
                  <c:v>3344.6399405851535</c:v>
                </c:pt>
                <c:pt idx="6">
                  <c:v>3769.2370524125795</c:v>
                </c:pt>
                <c:pt idx="7">
                  <c:v>3944.3669939092697</c:v>
                </c:pt>
                <c:pt idx="8">
                  <c:v>4246.3764858537588</c:v>
                </c:pt>
                <c:pt idx="9">
                  <c:v>4001.2468278599995</c:v>
                </c:pt>
              </c:numCache>
            </c:numRef>
          </c:val>
        </c:ser>
        <c:ser>
          <c:idx val="8"/>
          <c:order val="8"/>
          <c:tx>
            <c:strRef>
              <c:f>' 46'!$J$27</c:f>
              <c:strCache>
                <c:ptCount val="1"/>
                <c:pt idx="0">
                  <c:v> Plzeňský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46'!$J$28:$J$37</c:f>
              <c:numCache>
                <c:formatCode>#,##0</c:formatCode>
                <c:ptCount val="10"/>
                <c:pt idx="0">
                  <c:v>4061.0106390810256</c:v>
                </c:pt>
                <c:pt idx="1">
                  <c:v>4698.6408374199673</c:v>
                </c:pt>
                <c:pt idx="2">
                  <c:v>4157.6860914064637</c:v>
                </c:pt>
                <c:pt idx="3">
                  <c:v>4110.1798862934156</c:v>
                </c:pt>
                <c:pt idx="4">
                  <c:v>4081.6949271385647</c:v>
                </c:pt>
                <c:pt idx="5">
                  <c:v>3648.5009405851538</c:v>
                </c:pt>
                <c:pt idx="6">
                  <c:v>3819.7370524125795</c:v>
                </c:pt>
                <c:pt idx="7">
                  <c:v>4059.7099939092695</c:v>
                </c:pt>
                <c:pt idx="8">
                  <c:v>4190.4948185837584</c:v>
                </c:pt>
                <c:pt idx="9">
                  <c:v>3883.7256445799999</c:v>
                </c:pt>
              </c:numCache>
            </c:numRef>
          </c:val>
        </c:ser>
        <c:ser>
          <c:idx val="9"/>
          <c:order val="9"/>
          <c:tx>
            <c:strRef>
              <c:f>' 46'!$K$27</c:f>
              <c:strCache>
                <c:ptCount val="1"/>
                <c:pt idx="0">
                  <c:v> Hlavní město Praha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46'!$K$28:$K$37</c:f>
              <c:numCache>
                <c:formatCode>#,##0</c:formatCode>
                <c:ptCount val="10"/>
                <c:pt idx="0">
                  <c:v>10392.810165999999</c:v>
                </c:pt>
                <c:pt idx="1">
                  <c:v>11502.141837419967</c:v>
                </c:pt>
                <c:pt idx="2">
                  <c:v>9801.625091406464</c:v>
                </c:pt>
                <c:pt idx="3">
                  <c:v>10009.679886293416</c:v>
                </c:pt>
                <c:pt idx="4">
                  <c:v>10275.621927138565</c:v>
                </c:pt>
                <c:pt idx="5">
                  <c:v>8451.9359405851537</c:v>
                </c:pt>
                <c:pt idx="6">
                  <c:v>8721.509052412579</c:v>
                </c:pt>
                <c:pt idx="7">
                  <c:v>9463.1649939092695</c:v>
                </c:pt>
                <c:pt idx="8">
                  <c:v>9721.0255715937583</c:v>
                </c:pt>
                <c:pt idx="9">
                  <c:v>9076.9026297438886</c:v>
                </c:pt>
              </c:numCache>
            </c:numRef>
          </c:val>
        </c:ser>
        <c:ser>
          <c:idx val="10"/>
          <c:order val="10"/>
          <c:tx>
            <c:strRef>
              <c:f>' 46'!$L$27</c:f>
              <c:strCache>
                <c:ptCount val="1"/>
                <c:pt idx="0">
                  <c:v> Středočeský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46'!$L$28:$L$37</c:f>
              <c:numCache>
                <c:formatCode>#,##0</c:formatCode>
                <c:ptCount val="10"/>
                <c:pt idx="0">
                  <c:v>9767.2498385773742</c:v>
                </c:pt>
                <c:pt idx="1">
                  <c:v>10973.640837419967</c:v>
                </c:pt>
                <c:pt idx="2">
                  <c:v>9988.4610914064651</c:v>
                </c:pt>
                <c:pt idx="3">
                  <c:v>10400.083886293414</c:v>
                </c:pt>
                <c:pt idx="4">
                  <c:v>10897.292927138566</c:v>
                </c:pt>
                <c:pt idx="5">
                  <c:v>9925.8219405851523</c:v>
                </c:pt>
                <c:pt idx="6">
                  <c:v>10268.005052412578</c:v>
                </c:pt>
                <c:pt idx="7">
                  <c:v>11072.511993909269</c:v>
                </c:pt>
                <c:pt idx="8">
                  <c:v>11502.843147363757</c:v>
                </c:pt>
                <c:pt idx="9">
                  <c:v>11102.993410569998</c:v>
                </c:pt>
              </c:numCache>
            </c:numRef>
          </c:val>
        </c:ser>
        <c:ser>
          <c:idx val="11"/>
          <c:order val="11"/>
          <c:tx>
            <c:strRef>
              <c:f>' 46'!$M$27</c:f>
              <c:strCache>
                <c:ptCount val="1"/>
                <c:pt idx="0">
                  <c:v> Ústecký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46'!$M$28:$M$37</c:f>
              <c:numCache>
                <c:formatCode>#,##0</c:formatCode>
                <c:ptCount val="10"/>
                <c:pt idx="0">
                  <c:v>7973.5002000000013</c:v>
                </c:pt>
                <c:pt idx="1">
                  <c:v>8578.2638374199687</c:v>
                </c:pt>
                <c:pt idx="2">
                  <c:v>7959.7590914064649</c:v>
                </c:pt>
                <c:pt idx="3">
                  <c:v>8212.9418862934144</c:v>
                </c:pt>
                <c:pt idx="4">
                  <c:v>9361.0529271385658</c:v>
                </c:pt>
                <c:pt idx="5">
                  <c:v>8357.3099405851517</c:v>
                </c:pt>
                <c:pt idx="6">
                  <c:v>9170.6930524125783</c:v>
                </c:pt>
                <c:pt idx="7">
                  <c:v>11738.768993909269</c:v>
                </c:pt>
                <c:pt idx="8">
                  <c:v>12077.584808453759</c:v>
                </c:pt>
                <c:pt idx="9">
                  <c:v>11931.688452409999</c:v>
                </c:pt>
              </c:numCache>
            </c:numRef>
          </c:val>
        </c:ser>
        <c:ser>
          <c:idx val="12"/>
          <c:order val="12"/>
          <c:tx>
            <c:strRef>
              <c:f>' 46'!$N$27</c:f>
              <c:strCache>
                <c:ptCount val="1"/>
                <c:pt idx="0">
                  <c:v> Vysočina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46'!$N$28:$N$37</c:f>
              <c:numCache>
                <c:formatCode>#,##0</c:formatCode>
                <c:ptCount val="10"/>
                <c:pt idx="0">
                  <c:v>3971.8316351701101</c:v>
                </c:pt>
                <c:pt idx="1">
                  <c:v>4447.853837419967</c:v>
                </c:pt>
                <c:pt idx="2">
                  <c:v>3989.2000914064647</c:v>
                </c:pt>
                <c:pt idx="3">
                  <c:v>4064.3678862934153</c:v>
                </c:pt>
                <c:pt idx="4">
                  <c:v>4071.3219271385647</c:v>
                </c:pt>
                <c:pt idx="5">
                  <c:v>3490.3999405851537</c:v>
                </c:pt>
                <c:pt idx="6">
                  <c:v>3516.5530524125793</c:v>
                </c:pt>
                <c:pt idx="7">
                  <c:v>3729.5669939092695</c:v>
                </c:pt>
                <c:pt idx="8">
                  <c:v>3793.0804367866576</c:v>
                </c:pt>
                <c:pt idx="9">
                  <c:v>3570.0557432599007</c:v>
                </c:pt>
              </c:numCache>
            </c:numRef>
          </c:val>
        </c:ser>
        <c:ser>
          <c:idx val="13"/>
          <c:order val="13"/>
          <c:tx>
            <c:strRef>
              <c:f>' 46'!$O$27</c:f>
              <c:strCache>
                <c:ptCount val="1"/>
                <c:pt idx="0">
                  <c:v> Zlínský</c:v>
                </c:pt>
              </c:strCache>
            </c:strRef>
          </c:tx>
          <c:invertIfNegative val="0"/>
          <c:cat>
            <c:numRef>
              <c:f>' 46'!$A$28:$A$37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46'!$O$28:$O$37</c:f>
              <c:numCache>
                <c:formatCode>#,##0</c:formatCode>
                <c:ptCount val="10"/>
                <c:pt idx="0">
                  <c:v>4534.0214097119997</c:v>
                </c:pt>
                <c:pt idx="1">
                  <c:v>5046.804837419967</c:v>
                </c:pt>
                <c:pt idx="2">
                  <c:v>4771.4950914064648</c:v>
                </c:pt>
                <c:pt idx="3">
                  <c:v>4744.3908862934159</c:v>
                </c:pt>
                <c:pt idx="4">
                  <c:v>4796.1549271385647</c:v>
                </c:pt>
                <c:pt idx="5">
                  <c:v>4084.1599405851534</c:v>
                </c:pt>
                <c:pt idx="6">
                  <c:v>4148.7490524125797</c:v>
                </c:pt>
                <c:pt idx="7">
                  <c:v>4492.2109939092697</c:v>
                </c:pt>
                <c:pt idx="8">
                  <c:v>4622.2434402637582</c:v>
                </c:pt>
                <c:pt idx="9">
                  <c:v>4464.7078510999991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214272"/>
        <c:axId val="162215808"/>
      </c:barChart>
      <c:catAx>
        <c:axId val="1622142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2215808"/>
        <c:crosses val="autoZero"/>
        <c:auto val="1"/>
        <c:lblAlgn val="ctr"/>
        <c:lblOffset val="100"/>
        <c:noMultiLvlLbl val="0"/>
      </c:catAx>
      <c:valAx>
        <c:axId val="162215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2214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25721367499972"/>
          <c:y val="6.7186377822175264E-3"/>
          <c:w val="0.15602418537110524"/>
          <c:h val="0.97329572609393988"/>
        </c:manualLayout>
      </c:layout>
      <c:overlay val="0"/>
      <c:txPr>
        <a:bodyPr/>
        <a:lstStyle/>
        <a:p>
          <a:pPr>
            <a:defRPr sz="7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06088905023596E-2"/>
          <c:y val="3.0049751243781096E-2"/>
          <c:w val="0.6962783070240226"/>
          <c:h val="0.84253684635574411"/>
        </c:manualLayout>
      </c:layout>
      <c:lineChart>
        <c:grouping val="standard"/>
        <c:varyColors val="0"/>
        <c:ser>
          <c:idx val="0"/>
          <c:order val="0"/>
          <c:tx>
            <c:strRef>
              <c:f>' 47'!$B$27</c:f>
              <c:strCache>
                <c:ptCount val="1"/>
                <c:pt idx="0">
                  <c:v> Jihočeský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47'!$B$28:$B$37</c:f>
              <c:numCache>
                <c:formatCode>#,##0.0</c:formatCode>
                <c:ptCount val="10"/>
                <c:pt idx="0">
                  <c:v>8.4635951100870432</c:v>
                </c:pt>
                <c:pt idx="1">
                  <c:v>7.2172350230414777</c:v>
                </c:pt>
                <c:pt idx="2">
                  <c:v>8.5557514080901189</c:v>
                </c:pt>
                <c:pt idx="3">
                  <c:v>8.2798862934124333</c:v>
                </c:pt>
                <c:pt idx="4">
                  <c:v>7.9230136986301352</c:v>
                </c:pt>
                <c:pt idx="5">
                  <c:v>9.2205479452054835</c:v>
                </c:pt>
                <c:pt idx="6">
                  <c:v>9.3605479452054912</c:v>
                </c:pt>
                <c:pt idx="7">
                  <c:v>8.4830601092896121</c:v>
                </c:pt>
                <c:pt idx="8">
                  <c:v>8.4599443164362516</c:v>
                </c:pt>
                <c:pt idx="9">
                  <c:v>9.3344233230926772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 47'!$C$27</c:f>
              <c:strCache>
                <c:ptCount val="1"/>
                <c:pt idx="0">
                  <c:v> Jihomoravský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47'!$C$28:$C$37</c:f>
              <c:numCache>
                <c:formatCode>#,##0.0</c:formatCode>
                <c:ptCount val="10"/>
                <c:pt idx="0">
                  <c:v>10.011902201740911</c:v>
                </c:pt>
                <c:pt idx="1">
                  <c:v>8.8249711981566801</c:v>
                </c:pt>
                <c:pt idx="2">
                  <c:v>9.8014938556067577</c:v>
                </c:pt>
                <c:pt idx="3">
                  <c:v>9.9110684711407728</c:v>
                </c:pt>
                <c:pt idx="4">
                  <c:v>9.5830136986301397</c:v>
                </c:pt>
                <c:pt idx="5">
                  <c:v>10.938082191780827</c:v>
                </c:pt>
                <c:pt idx="6">
                  <c:v>10.88328767123288</c:v>
                </c:pt>
                <c:pt idx="7">
                  <c:v>10.159289617486332</c:v>
                </c:pt>
                <c:pt idx="8">
                  <c:v>10.187891705069125</c:v>
                </c:pt>
                <c:pt idx="9">
                  <c:v>11.25991679467486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47'!$D$27</c:f>
              <c:strCache>
                <c:ptCount val="1"/>
                <c:pt idx="0">
                  <c:v> Karlovarský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47'!$D$28:$D$37</c:f>
              <c:numCache>
                <c:formatCode>#,##0.0</c:formatCode>
                <c:ptCount val="10"/>
                <c:pt idx="0">
                  <c:v>7.4050620839733723</c:v>
                </c:pt>
                <c:pt idx="1">
                  <c:v>6.0526721710189442</c:v>
                </c:pt>
                <c:pt idx="2">
                  <c:v>7.658214285714287</c:v>
                </c:pt>
                <c:pt idx="3">
                  <c:v>6.9587866147571367</c:v>
                </c:pt>
                <c:pt idx="4">
                  <c:v>6.7093150684931455</c:v>
                </c:pt>
                <c:pt idx="5">
                  <c:v>8.3956164383561607</c:v>
                </c:pt>
                <c:pt idx="6">
                  <c:v>8.2572602739726122</c:v>
                </c:pt>
                <c:pt idx="7">
                  <c:v>7.674043715846989</c:v>
                </c:pt>
                <c:pt idx="8">
                  <c:v>7.657002688172045</c:v>
                </c:pt>
                <c:pt idx="9">
                  <c:v>8.5774820788530466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 47'!$E$27</c:f>
              <c:strCache>
                <c:ptCount val="1"/>
                <c:pt idx="0">
                  <c:v> Královéhradecký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47'!$E$28:$E$37</c:f>
              <c:numCache>
                <c:formatCode>#,##0.0</c:formatCode>
                <c:ptCount val="10"/>
                <c:pt idx="0">
                  <c:v>8.5125185611879157</c:v>
                </c:pt>
                <c:pt idx="1">
                  <c:v>7.4240885816692268</c:v>
                </c:pt>
                <c:pt idx="2">
                  <c:v>8.5791660266257068</c:v>
                </c:pt>
                <c:pt idx="3">
                  <c:v>8.1907094302311219</c:v>
                </c:pt>
                <c:pt idx="4">
                  <c:v>8.1295890410958958</c:v>
                </c:pt>
                <c:pt idx="5">
                  <c:v>9.690136986301372</c:v>
                </c:pt>
                <c:pt idx="6">
                  <c:v>9.4657534246575334</c:v>
                </c:pt>
                <c:pt idx="7">
                  <c:v>8.7259562841529998</c:v>
                </c:pt>
                <c:pt idx="8">
                  <c:v>8.4900524833589319</c:v>
                </c:pt>
                <c:pt idx="9">
                  <c:v>9.8415104966717859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 47'!$F$27</c:f>
              <c:strCache>
                <c:ptCount val="1"/>
                <c:pt idx="0">
                  <c:v> Liberecký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47'!$F$28:$F$37</c:f>
              <c:numCache>
                <c:formatCode>#,##0.0</c:formatCode>
                <c:ptCount val="10"/>
                <c:pt idx="0">
                  <c:v>8.347441756272401</c:v>
                </c:pt>
                <c:pt idx="1">
                  <c:v>7.1717345110087036</c:v>
                </c:pt>
                <c:pt idx="2">
                  <c:v>8.5059094982078864</c:v>
                </c:pt>
                <c:pt idx="3">
                  <c:v>7.9750268817204306</c:v>
                </c:pt>
                <c:pt idx="4">
                  <c:v>7.8575342465753453</c:v>
                </c:pt>
                <c:pt idx="5">
                  <c:v>9.5232876712328807</c:v>
                </c:pt>
                <c:pt idx="6">
                  <c:v>9.3180821917808085</c:v>
                </c:pt>
                <c:pt idx="7">
                  <c:v>8.541803278688521</c:v>
                </c:pt>
                <c:pt idx="8">
                  <c:v>8.4881995647721453</c:v>
                </c:pt>
                <c:pt idx="9">
                  <c:v>9.6630382744495655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 47'!$G$27</c:f>
              <c:strCache>
                <c:ptCount val="1"/>
                <c:pt idx="0">
                  <c:v> Moravskoslezský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47'!$G$28:$G$37</c:f>
              <c:numCache>
                <c:formatCode>#,##0.0</c:formatCode>
                <c:ptCount val="10"/>
                <c:pt idx="0">
                  <c:v>8.6740277777777788</c:v>
                </c:pt>
                <c:pt idx="1">
                  <c:v>7.5340450588837671</c:v>
                </c:pt>
                <c:pt idx="2">
                  <c:v>8.7939170506912436</c:v>
                </c:pt>
                <c:pt idx="3">
                  <c:v>9.0199975281176616</c:v>
                </c:pt>
                <c:pt idx="4">
                  <c:v>8.8983561643835589</c:v>
                </c:pt>
                <c:pt idx="5">
                  <c:v>9.9312328767123308</c:v>
                </c:pt>
                <c:pt idx="6">
                  <c:v>9.9487671232876771</c:v>
                </c:pt>
                <c:pt idx="7">
                  <c:v>9.1620218579235022</c:v>
                </c:pt>
                <c:pt idx="8">
                  <c:v>8.9379480286738353</c:v>
                </c:pt>
                <c:pt idx="9">
                  <c:v>9.9610931899641582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 47'!$H$27</c:f>
              <c:strCache>
                <c:ptCount val="1"/>
                <c:pt idx="0">
                  <c:v> Olomoucký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47'!$H$28:$H$37</c:f>
              <c:numCache>
                <c:formatCode>#,##0.0</c:formatCode>
                <c:ptCount val="10"/>
                <c:pt idx="0">
                  <c:v>8.6760599078341016</c:v>
                </c:pt>
                <c:pt idx="1">
                  <c:v>7.5411437532002052</c:v>
                </c:pt>
                <c:pt idx="2">
                  <c:v>8.7177739375320016</c:v>
                </c:pt>
                <c:pt idx="3">
                  <c:v>8.6406871832900745</c:v>
                </c:pt>
                <c:pt idx="4">
                  <c:v>8.4435616438356185</c:v>
                </c:pt>
                <c:pt idx="5">
                  <c:v>9.6671232876712274</c:v>
                </c:pt>
                <c:pt idx="6">
                  <c:v>9.5476712328767057</c:v>
                </c:pt>
                <c:pt idx="7">
                  <c:v>8.8612021857923526</c:v>
                </c:pt>
                <c:pt idx="8">
                  <c:v>8.6292146697388645</c:v>
                </c:pt>
                <c:pt idx="9">
                  <c:v>9.6289394521249339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 47'!$I$27</c:f>
              <c:strCache>
                <c:ptCount val="1"/>
                <c:pt idx="0">
                  <c:v> Pardubický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47'!$I$28:$I$37</c:f>
              <c:numCache>
                <c:formatCode>#,##0.0</c:formatCode>
                <c:ptCount val="10"/>
                <c:pt idx="0">
                  <c:v>8.5903494623655909</c:v>
                </c:pt>
                <c:pt idx="1">
                  <c:v>7.4815713005632354</c:v>
                </c:pt>
                <c:pt idx="2">
                  <c:v>8.6824468766001033</c:v>
                </c:pt>
                <c:pt idx="3">
                  <c:v>8.3170813249289317</c:v>
                </c:pt>
                <c:pt idx="4">
                  <c:v>8.1504109589041107</c:v>
                </c:pt>
                <c:pt idx="5">
                  <c:v>9.6331506849315023</c:v>
                </c:pt>
                <c:pt idx="6">
                  <c:v>9.606575342465753</c:v>
                </c:pt>
                <c:pt idx="7">
                  <c:v>8.8393442622950875</c:v>
                </c:pt>
                <c:pt idx="8">
                  <c:v>8.6751939324116734</c:v>
                </c:pt>
                <c:pt idx="9">
                  <c:v>9.9138453661034305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 47'!$J$27</c:f>
              <c:strCache>
                <c:ptCount val="1"/>
                <c:pt idx="0">
                  <c:v> Plzeňský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47'!$J$28:$J$37</c:f>
              <c:numCache>
                <c:formatCode>#,##0.0</c:formatCode>
                <c:ptCount val="10"/>
                <c:pt idx="0">
                  <c:v>8.6897529441884274</c:v>
                </c:pt>
                <c:pt idx="1">
                  <c:v>7.3685029441884282</c:v>
                </c:pt>
                <c:pt idx="2">
                  <c:v>8.8933691756272406</c:v>
                </c:pt>
                <c:pt idx="3">
                  <c:v>8.7542788283277719</c:v>
                </c:pt>
                <c:pt idx="4">
                  <c:v>8.1013698630136979</c:v>
                </c:pt>
                <c:pt idx="5">
                  <c:v>9.7002739726027407</c:v>
                </c:pt>
                <c:pt idx="6">
                  <c:v>9.8224657534246589</c:v>
                </c:pt>
                <c:pt idx="7">
                  <c:v>8.9374316939890761</c:v>
                </c:pt>
                <c:pt idx="8">
                  <c:v>8.9431675627240139</c:v>
                </c:pt>
                <c:pt idx="9">
                  <c:v>9.8752118535586284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 47'!$K$27</c:f>
              <c:strCache>
                <c:ptCount val="1"/>
                <c:pt idx="0">
                  <c:v> Hlavní město Praha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47'!$K$28:$K$37</c:f>
              <c:numCache>
                <c:formatCode>#,##0.0</c:formatCode>
                <c:ptCount val="10"/>
                <c:pt idx="0">
                  <c:v>10.345889016897081</c:v>
                </c:pt>
                <c:pt idx="1">
                  <c:v>8.9697369431643619</c:v>
                </c:pt>
                <c:pt idx="2">
                  <c:v>10.557562083973375</c:v>
                </c:pt>
                <c:pt idx="3">
                  <c:v>10.443106229143492</c:v>
                </c:pt>
                <c:pt idx="4">
                  <c:v>9.8679452054794456</c:v>
                </c:pt>
                <c:pt idx="5">
                  <c:v>11.39506849315069</c:v>
                </c:pt>
                <c:pt idx="6">
                  <c:v>11.541643835616442</c:v>
                </c:pt>
                <c:pt idx="7">
                  <c:v>10.757103825136609</c:v>
                </c:pt>
                <c:pt idx="8">
                  <c:v>10.687147337429593</c:v>
                </c:pt>
                <c:pt idx="9">
                  <c:v>11.716813236047107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 47'!$L$27</c:f>
              <c:strCache>
                <c:ptCount val="1"/>
                <c:pt idx="0">
                  <c:v> Středočeský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47'!$L$28:$L$37</c:f>
              <c:numCache>
                <c:formatCode>#,##0.0</c:formatCode>
                <c:ptCount val="10"/>
                <c:pt idx="0">
                  <c:v>9.1979051459293384</c:v>
                </c:pt>
                <c:pt idx="1">
                  <c:v>7.9368721198156704</c:v>
                </c:pt>
                <c:pt idx="2">
                  <c:v>9.3094687660010251</c:v>
                </c:pt>
                <c:pt idx="3">
                  <c:v>9.1093026201952778</c:v>
                </c:pt>
                <c:pt idx="4">
                  <c:v>8.6679452054794481</c:v>
                </c:pt>
                <c:pt idx="5">
                  <c:v>10.222739726027401</c:v>
                </c:pt>
                <c:pt idx="6">
                  <c:v>10.365479452054798</c:v>
                </c:pt>
                <c:pt idx="7">
                  <c:v>9.4855191256830604</c:v>
                </c:pt>
                <c:pt idx="8">
                  <c:v>9.3806419610855105</c:v>
                </c:pt>
                <c:pt idx="9">
                  <c:v>10.508802483358934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 47'!$M$27</c:f>
              <c:strCache>
                <c:ptCount val="1"/>
                <c:pt idx="0">
                  <c:v> Ústecký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47'!$M$28:$M$37</c:f>
              <c:numCache>
                <c:formatCode>#,##0.0</c:formatCode>
                <c:ptCount val="10"/>
                <c:pt idx="0">
                  <c:v>9.2630677163338451</c:v>
                </c:pt>
                <c:pt idx="1">
                  <c:v>7.9052726574500758</c:v>
                </c:pt>
                <c:pt idx="2">
                  <c:v>9.3576939324116744</c:v>
                </c:pt>
                <c:pt idx="3">
                  <c:v>9.0958450747744397</c:v>
                </c:pt>
                <c:pt idx="4">
                  <c:v>8.5879452054794569</c:v>
                </c:pt>
                <c:pt idx="5">
                  <c:v>10.033150684931506</c:v>
                </c:pt>
                <c:pt idx="6">
                  <c:v>10.097260273972603</c:v>
                </c:pt>
                <c:pt idx="7">
                  <c:v>9.404371584699442</c:v>
                </c:pt>
                <c:pt idx="8">
                  <c:v>9.3785394265232966</c:v>
                </c:pt>
                <c:pt idx="9">
                  <c:v>10.240105606758833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 47'!$N$27</c:f>
              <c:strCache>
                <c:ptCount val="1"/>
                <c:pt idx="0">
                  <c:v> Vysočina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47'!$N$28:$N$37</c:f>
              <c:numCache>
                <c:formatCode>#,##0.0</c:formatCode>
                <c:ptCount val="10"/>
                <c:pt idx="0">
                  <c:v>8.1980977982590897</c:v>
                </c:pt>
                <c:pt idx="1">
                  <c:v>6.9819207629288265</c:v>
                </c:pt>
                <c:pt idx="2">
                  <c:v>8.2871281362007156</c:v>
                </c:pt>
                <c:pt idx="3">
                  <c:v>8.1359093437152392</c:v>
                </c:pt>
                <c:pt idx="4">
                  <c:v>7.8876712328767171</c:v>
                </c:pt>
                <c:pt idx="5">
                  <c:v>9.1528767123287764</c:v>
                </c:pt>
                <c:pt idx="6">
                  <c:v>9.261369863013698</c:v>
                </c:pt>
                <c:pt idx="7">
                  <c:v>8.4385245901639365</c:v>
                </c:pt>
                <c:pt idx="8">
                  <c:v>8.3757174859190968</c:v>
                </c:pt>
                <c:pt idx="9">
                  <c:v>9.4299564772145423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 47'!$O$27</c:f>
              <c:strCache>
                <c:ptCount val="1"/>
                <c:pt idx="0">
                  <c:v> Zlínský</c:v>
                </c:pt>
              </c:strCache>
            </c:strRef>
          </c:tx>
          <c:marker>
            <c:symbol val="none"/>
          </c:marker>
          <c:cat>
            <c:numRef>
              <c:f>' 47'!$A$28:$A$37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47'!$O$28:$O$37</c:f>
              <c:numCache>
                <c:formatCode>#,##0.0</c:formatCode>
                <c:ptCount val="10"/>
                <c:pt idx="0">
                  <c:v>8.8533742959549411</c:v>
                </c:pt>
                <c:pt idx="1">
                  <c:v>7.832377752176142</c:v>
                </c:pt>
                <c:pt idx="2">
                  <c:v>8.7183538146441375</c:v>
                </c:pt>
                <c:pt idx="3">
                  <c:v>8.7287597330367088</c:v>
                </c:pt>
                <c:pt idx="4">
                  <c:v>8.4430136986301356</c:v>
                </c:pt>
                <c:pt idx="5">
                  <c:v>9.9326027397260308</c:v>
                </c:pt>
                <c:pt idx="6">
                  <c:v>9.6117808219178116</c:v>
                </c:pt>
                <c:pt idx="7">
                  <c:v>8.8841530054644799</c:v>
                </c:pt>
                <c:pt idx="8">
                  <c:v>8.5992485919098822</c:v>
                </c:pt>
                <c:pt idx="9">
                  <c:v>9.5680849974398345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74816"/>
        <c:axId val="163076352"/>
      </c:lineChart>
      <c:catAx>
        <c:axId val="163074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3076352"/>
        <c:crosses val="autoZero"/>
        <c:auto val="1"/>
        <c:lblAlgn val="ctr"/>
        <c:lblOffset val="100"/>
        <c:noMultiLvlLbl val="0"/>
      </c:catAx>
      <c:valAx>
        <c:axId val="163076352"/>
        <c:scaling>
          <c:orientation val="minMax"/>
          <c:max val="12"/>
          <c:min val="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3074816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0.83125721367499972"/>
          <c:y val="0"/>
          <c:w val="0.16874272738379612"/>
          <c:h val="1"/>
        </c:manualLayout>
      </c:layout>
      <c:overlay val="0"/>
      <c:txPr>
        <a:bodyPr/>
        <a:lstStyle/>
        <a:p>
          <a:pPr>
            <a:defRPr sz="7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subjektů</a:t>
            </a:r>
            <a:r>
              <a:rPr lang="cs-CZ" sz="1000" b="0"/>
              <a:t> (podíl)</a:t>
            </a:r>
            <a:endParaRPr lang="en-US" sz="1000" b="0"/>
          </a:p>
        </c:rich>
      </c:tx>
      <c:layout>
        <c:manualLayout>
          <c:xMode val="edge"/>
          <c:yMode val="edge"/>
          <c:x val="0.32318087198347861"/>
          <c:y val="1.3234081197861498E-2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58629740247986"/>
          <c:y val="0.1761482258776306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599809268214464E-4"/>
                  <c:y val="1.72964422555201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 48'!$A$16:$A$19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 48'!$D$16:$D$19</c:f>
              <c:numCache>
                <c:formatCode>General</c:formatCode>
                <c:ptCount val="4"/>
                <c:pt idx="0">
                  <c:v>89</c:v>
                </c:pt>
                <c:pt idx="1">
                  <c:v>25</c:v>
                </c:pt>
                <c:pt idx="2">
                  <c:v>9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Podíl </a:t>
            </a:r>
            <a:r>
              <a:rPr lang="cs-CZ" sz="1000" b="0"/>
              <a:t>subjektů zajišťujících BSD na celkovém </a:t>
            </a:r>
            <a:r>
              <a:rPr lang="en-US" sz="1000" b="0"/>
              <a:t>počtu </a:t>
            </a:r>
          </a:p>
        </c:rich>
      </c:tx>
      <c:layout>
        <c:manualLayout>
          <c:xMode val="edge"/>
          <c:yMode val="edge"/>
          <c:x val="0.24911835470454705"/>
          <c:y val="0.13771511208945469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48'!$B$11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 48'!$C$10</c:f>
              <c:numCache>
                <c:formatCode>General</c:formatCode>
                <c:ptCount val="1"/>
              </c:numCache>
            </c:numRef>
          </c:cat>
          <c:val>
            <c:numRef>
              <c:f>' 48'!$C$11</c:f>
              <c:numCache>
                <c:formatCode>0%</c:formatCode>
                <c:ptCount val="1"/>
                <c:pt idx="0">
                  <c:v>0.53030303030303028</c:v>
                </c:pt>
              </c:numCache>
            </c:numRef>
          </c:val>
        </c:ser>
        <c:ser>
          <c:idx val="1"/>
          <c:order val="1"/>
          <c:tx>
            <c:strRef>
              <c:f>' 48'!$B$12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 48'!$C$10</c:f>
              <c:numCache>
                <c:formatCode>General</c:formatCode>
                <c:ptCount val="1"/>
              </c:numCache>
            </c:numRef>
          </c:cat>
          <c:val>
            <c:numRef>
              <c:f>' 48'!$C$12</c:f>
              <c:numCache>
                <c:formatCode>0%</c:formatCode>
                <c:ptCount val="1"/>
                <c:pt idx="0">
                  <c:v>0.46969696969696972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21504"/>
        <c:axId val="163223040"/>
      </c:barChart>
      <c:catAx>
        <c:axId val="163221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3223040"/>
        <c:crosses val="autoZero"/>
        <c:auto val="1"/>
        <c:lblAlgn val="ctr"/>
        <c:lblOffset val="100"/>
        <c:noMultiLvlLbl val="0"/>
      </c:catAx>
      <c:valAx>
        <c:axId val="1632230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3221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49034361988433E-2"/>
          <c:y val="0.23104914555373471"/>
          <c:w val="0.76349617945934256"/>
          <c:h val="0.700733833493824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 48'!$B$43</c:f>
              <c:strCache>
                <c:ptCount val="1"/>
                <c:pt idx="0">
                  <c:v>počet
 subjektů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 48'!$A$44:$A$50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 48'!$B$44:$B$50</c:f>
              <c:numCache>
                <c:formatCode>General</c:formatCode>
                <c:ptCount val="7"/>
                <c:pt idx="0">
                  <c:v>14</c:v>
                </c:pt>
                <c:pt idx="1">
                  <c:v>5</c:v>
                </c:pt>
                <c:pt idx="2">
                  <c:v>12</c:v>
                </c:pt>
                <c:pt idx="3">
                  <c:v>1</c:v>
                </c:pt>
                <c:pt idx="4">
                  <c:v>1</c:v>
                </c:pt>
                <c:pt idx="5">
                  <c:v>110</c:v>
                </c:pt>
                <c:pt idx="6">
                  <c:v>17</c:v>
                </c:pt>
              </c:numCache>
            </c:numRef>
          </c:val>
        </c:ser>
        <c:ser>
          <c:idx val="1"/>
          <c:order val="1"/>
          <c:tx>
            <c:strRef>
              <c:f>' 48'!$C$43</c:f>
              <c:strCache>
                <c:ptCount val="1"/>
                <c:pt idx="0">
                  <c:v>počet
zajištění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 48'!$A$44:$A$50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 48'!$C$44:$C$50</c:f>
              <c:numCache>
                <c:formatCode>General</c:formatCode>
                <c:ptCount val="7"/>
                <c:pt idx="0">
                  <c:v>18</c:v>
                </c:pt>
                <c:pt idx="1">
                  <c:v>5</c:v>
                </c:pt>
                <c:pt idx="2">
                  <c:v>42</c:v>
                </c:pt>
                <c:pt idx="3">
                  <c:v>1</c:v>
                </c:pt>
                <c:pt idx="4">
                  <c:v>1</c:v>
                </c:pt>
                <c:pt idx="5">
                  <c:v>127</c:v>
                </c:pt>
                <c:pt idx="6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023296"/>
        <c:axId val="162025472"/>
      </c:barChart>
      <c:catAx>
        <c:axId val="16202329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Prokazování BSD</a:t>
                </a:r>
              </a:p>
            </c:rich>
          </c:tx>
          <c:layout>
            <c:manualLayout>
              <c:xMode val="edge"/>
              <c:yMode val="edge"/>
              <c:x val="2.3543472160319583E-2"/>
              <c:y val="0.407803499821278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025472"/>
        <c:crosses val="autoZero"/>
        <c:auto val="1"/>
        <c:lblAlgn val="ctr"/>
        <c:lblOffset val="100"/>
        <c:noMultiLvlLbl val="0"/>
      </c:catAx>
      <c:valAx>
        <c:axId val="162025472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Počet subjektů/zajištění</a:t>
                </a:r>
              </a:p>
            </c:rich>
          </c:tx>
          <c:layout>
            <c:manualLayout>
              <c:xMode val="edge"/>
              <c:yMode val="edge"/>
              <c:x val="0.38080374387163868"/>
              <c:y val="3.577906095071450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023296"/>
        <c:crosses val="autoZero"/>
        <c:crossBetween val="between"/>
        <c:majorUnit val="10"/>
      </c:valAx>
    </c:plotArea>
    <c:legend>
      <c:legendPos val="r"/>
      <c:legendEntry>
        <c:idx val="0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chemeClr val="accent2">
                    <a:lumMod val="75000"/>
                  </a:schemeClr>
                </a:solidFill>
              </a:defRPr>
            </a:pPr>
            <a:endParaRPr lang="cs-CZ"/>
          </a:p>
        </c:txPr>
      </c:legendEntry>
      <c:layout>
        <c:manualLayout>
          <c:xMode val="edge"/>
          <c:yMode val="edge"/>
          <c:x val="0.89429950973109495"/>
          <c:y val="0.41975979014354386"/>
          <c:w val="8.4736129681902972E-2"/>
          <c:h val="0.296914461617793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</a:t>
            </a:r>
            <a:r>
              <a:rPr lang="cs-CZ" sz="1000" b="0"/>
              <a:t>zajištění (podíl)</a:t>
            </a:r>
            <a:endParaRPr lang="en-US" sz="1000" b="0"/>
          </a:p>
        </c:rich>
      </c:tx>
      <c:layout>
        <c:manualLayout>
          <c:xMode val="edge"/>
          <c:yMode val="edge"/>
          <c:x val="0.43840705097048055"/>
          <c:y val="0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35167363338836"/>
          <c:y val="0.18276526647656136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C85868"/>
              </a:solidFill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6.3694267515923567E-2"/>
                  <c:y val="1.22826862267081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0566394168881756"/>
                  <c:y val="6.61704059893074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 48'!$A$16:$A$19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 48'!$E$16:$E$19</c:f>
              <c:numCache>
                <c:formatCode>General</c:formatCode>
                <c:ptCount val="4"/>
                <c:pt idx="0">
                  <c:v>103</c:v>
                </c:pt>
                <c:pt idx="1">
                  <c:v>80</c:v>
                </c:pt>
                <c:pt idx="2">
                  <c:v>11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50'!$C$6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 50'!$B$7:$B$12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50'!$C$7:$C$12</c:f>
              <c:numCache>
                <c:formatCode>#,##0.0</c:formatCode>
                <c:ptCount val="6"/>
                <c:pt idx="0">
                  <c:v>168962.37064900005</c:v>
                </c:pt>
                <c:pt idx="1">
                  <c:v>294609.12309399986</c:v>
                </c:pt>
                <c:pt idx="2">
                  <c:v>381169.89517800009</c:v>
                </c:pt>
                <c:pt idx="3">
                  <c:v>424537.08591199998</c:v>
                </c:pt>
                <c:pt idx="4">
                  <c:v>382301.19374600006</c:v>
                </c:pt>
                <c:pt idx="5">
                  <c:v>297949.3179159998</c:v>
                </c:pt>
              </c:numCache>
            </c:numRef>
          </c:val>
        </c:ser>
        <c:ser>
          <c:idx val="1"/>
          <c:order val="1"/>
          <c:tx>
            <c:strRef>
              <c:f>' 50'!$D$6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 50'!$B$7:$B$12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50'!$D$7:$D$12</c:f>
              <c:numCache>
                <c:formatCode>#,##0.0</c:formatCode>
                <c:ptCount val="6"/>
                <c:pt idx="0">
                  <c:v>154105.66999999998</c:v>
                </c:pt>
                <c:pt idx="1">
                  <c:v>271027.59500000015</c:v>
                </c:pt>
                <c:pt idx="2">
                  <c:v>349318.33799999993</c:v>
                </c:pt>
                <c:pt idx="3">
                  <c:v>392028.99979999982</c:v>
                </c:pt>
                <c:pt idx="4">
                  <c:v>351594.11421999993</c:v>
                </c:pt>
                <c:pt idx="5">
                  <c:v>273620.90143300017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645312"/>
        <c:axId val="163646848"/>
      </c:barChart>
      <c:catAx>
        <c:axId val="1636453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3646848"/>
        <c:crosses val="autoZero"/>
        <c:auto val="1"/>
        <c:lblAlgn val="ctr"/>
        <c:lblOffset val="100"/>
        <c:noMultiLvlLbl val="0"/>
      </c:catAx>
      <c:valAx>
        <c:axId val="163646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hodnoty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3645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 50'!$B$23:$B$28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50'!$C$23:$C$28</c:f>
              <c:numCache>
                <c:formatCode>#,##0.0</c:formatCode>
                <c:ptCount val="6"/>
                <c:pt idx="0">
                  <c:v>3995373.6989909979</c:v>
                </c:pt>
                <c:pt idx="1">
                  <c:v>6966290.9131990001</c:v>
                </c:pt>
                <c:pt idx="2">
                  <c:v>9011737.2231200002</c:v>
                </c:pt>
                <c:pt idx="3">
                  <c:v>10031621.295371998</c:v>
                </c:pt>
                <c:pt idx="4">
                  <c:v>9048094.3314999957</c:v>
                </c:pt>
                <c:pt idx="5">
                  <c:v>7049677.9393699989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 50'!$B$23:$B$28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50'!$D$23:$D$28</c:f>
              <c:numCache>
                <c:formatCode>#,##0.0</c:formatCode>
                <c:ptCount val="6"/>
                <c:pt idx="0">
                  <c:v>4004645.0780000002</c:v>
                </c:pt>
                <c:pt idx="1">
                  <c:v>7068524.1269999966</c:v>
                </c:pt>
                <c:pt idx="2">
                  <c:v>9063870.654000001</c:v>
                </c:pt>
                <c:pt idx="3">
                  <c:v>10144187.135030007</c:v>
                </c:pt>
                <c:pt idx="4">
                  <c:v>9093182.7150000017</c:v>
                </c:pt>
                <c:pt idx="5">
                  <c:v>7078458.5274759978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672064"/>
        <c:axId val="163673600"/>
      </c:barChart>
      <c:catAx>
        <c:axId val="1636720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3673600"/>
        <c:crosses val="autoZero"/>
        <c:auto val="1"/>
        <c:lblAlgn val="ctr"/>
        <c:lblOffset val="100"/>
        <c:noMultiLvlLbl val="0"/>
      </c:catAx>
      <c:valAx>
        <c:axId val="163673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hodnoty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3672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 50'!$B$39:$B$44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50'!$C$39:$C$44</c:f>
              <c:numCache>
                <c:formatCode>#,##0.0</c:formatCode>
                <c:ptCount val="6"/>
                <c:pt idx="0">
                  <c:v>3099918.8254539995</c:v>
                </c:pt>
                <c:pt idx="1">
                  <c:v>5403750.9345779987</c:v>
                </c:pt>
                <c:pt idx="2">
                  <c:v>6970882.0385000017</c:v>
                </c:pt>
                <c:pt idx="3">
                  <c:v>7779394.0102780014</c:v>
                </c:pt>
                <c:pt idx="4">
                  <c:v>7018496.1798999971</c:v>
                </c:pt>
                <c:pt idx="5">
                  <c:v>5472820.6333699962</c:v>
                </c:pt>
              </c:numCache>
            </c:numRef>
          </c:val>
        </c:ser>
        <c:ser>
          <c:idx val="1"/>
          <c:order val="1"/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strRef>
              <c:f>' 50'!$B$39:$B$44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50'!$D$39:$D$44</c:f>
              <c:numCache>
                <c:formatCode>#,##0.0</c:formatCode>
                <c:ptCount val="6"/>
                <c:pt idx="0">
                  <c:v>3313185.6250000023</c:v>
                </c:pt>
                <c:pt idx="1">
                  <c:v>5862924.2820000006</c:v>
                </c:pt>
                <c:pt idx="2">
                  <c:v>7502998.3939999994</c:v>
                </c:pt>
                <c:pt idx="3">
                  <c:v>8389461.7154999971</c:v>
                </c:pt>
                <c:pt idx="4">
                  <c:v>7520912.6290399982</c:v>
                </c:pt>
                <c:pt idx="5">
                  <c:v>5857074.2492509987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706752"/>
        <c:axId val="163708288"/>
      </c:barChart>
      <c:catAx>
        <c:axId val="163706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63708288"/>
        <c:crosses val="autoZero"/>
        <c:auto val="1"/>
        <c:lblAlgn val="ctr"/>
        <c:lblOffset val="100"/>
        <c:noMultiLvlLbl val="0"/>
      </c:catAx>
      <c:valAx>
        <c:axId val="163708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hodnoty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3706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60000"/>
                    <a:lumOff val="40000"/>
                  </a:schemeClr>
                </a:solidFill>
              </a:rPr>
              <a:t>Bezpečnostní standard dodávky plynu - R30dnů</a:t>
            </a:r>
          </a:p>
        </c:rich>
      </c:tx>
      <c:layout>
        <c:manualLayout>
          <c:xMode val="edge"/>
          <c:yMode val="edge"/>
          <c:x val="0.29967826157135108"/>
          <c:y val="3.38624225763704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313569368014051"/>
          <c:y val="8.8818423646458533E-2"/>
          <c:w val="0.77921595604596783"/>
          <c:h val="0.76600732708167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51'!$C$33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 51'!$B$34:$B$39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51'!$C$34:$C$39</c:f>
              <c:numCache>
                <c:formatCode>#,##0</c:formatCode>
                <c:ptCount val="6"/>
                <c:pt idx="0">
                  <c:v>3995373.6989909979</c:v>
                </c:pt>
                <c:pt idx="1">
                  <c:v>6966290.9131990001</c:v>
                </c:pt>
                <c:pt idx="2">
                  <c:v>9011737.2231200002</c:v>
                </c:pt>
                <c:pt idx="3">
                  <c:v>10031621.295371998</c:v>
                </c:pt>
                <c:pt idx="4">
                  <c:v>9048094.3314999957</c:v>
                </c:pt>
                <c:pt idx="5">
                  <c:v>7049677.9393699989</c:v>
                </c:pt>
              </c:numCache>
            </c:numRef>
          </c:val>
        </c:ser>
        <c:ser>
          <c:idx val="1"/>
          <c:order val="1"/>
          <c:tx>
            <c:strRef>
              <c:f>' 51'!$D$33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 51'!$B$34:$B$39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51'!$D$34:$D$39</c:f>
              <c:numCache>
                <c:formatCode>#,##0</c:formatCode>
                <c:ptCount val="6"/>
                <c:pt idx="0">
                  <c:v>4004645.0780000002</c:v>
                </c:pt>
                <c:pt idx="1">
                  <c:v>7068524.1269999966</c:v>
                </c:pt>
                <c:pt idx="2">
                  <c:v>9063870.654000001</c:v>
                </c:pt>
                <c:pt idx="3">
                  <c:v>10144187.135030007</c:v>
                </c:pt>
                <c:pt idx="4">
                  <c:v>9093182.7150000017</c:v>
                </c:pt>
                <c:pt idx="5">
                  <c:v>7078458.5274759978</c:v>
                </c:pt>
              </c:numCache>
            </c:numRef>
          </c:val>
        </c:ser>
        <c:ser>
          <c:idx val="2"/>
          <c:order val="2"/>
          <c:tx>
            <c:strRef>
              <c:f>' 51'!$E$33</c:f>
              <c:strCache>
                <c:ptCount val="1"/>
                <c:pt idx="0">
                  <c:v>2016/2017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 51'!$B$34:$B$39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51'!$E$34:$E$39</c:f>
              <c:numCache>
                <c:formatCode>#,##0</c:formatCode>
                <c:ptCount val="6"/>
                <c:pt idx="0">
                  <c:v>4101623.452349205</c:v>
                </c:pt>
                <c:pt idx="1">
                  <c:v>7211035.862413832</c:v>
                </c:pt>
                <c:pt idx="2">
                  <c:v>9352246.2423993722</c:v>
                </c:pt>
                <c:pt idx="3">
                  <c:v>10556715.183463046</c:v>
                </c:pt>
                <c:pt idx="4">
                  <c:v>9419477.5724968035</c:v>
                </c:pt>
                <c:pt idx="5">
                  <c:v>7330057.6023144163</c:v>
                </c:pt>
              </c:numCache>
            </c:numRef>
          </c:val>
        </c:ser>
        <c:ser>
          <c:idx val="3"/>
          <c:order val="3"/>
          <c:tx>
            <c:strRef>
              <c:f>' 51'!$F$33</c:f>
              <c:strCache>
                <c:ptCount val="1"/>
                <c:pt idx="0">
                  <c:v>2015/2016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 51'!$B$34:$B$39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51'!$F$34:$F$39</c:f>
              <c:numCache>
                <c:formatCode>#,##0</c:formatCode>
                <c:ptCount val="6"/>
                <c:pt idx="0">
                  <c:v>4266356.5818377361</c:v>
                </c:pt>
                <c:pt idx="1">
                  <c:v>7498600.9434105316</c:v>
                </c:pt>
                <c:pt idx="2">
                  <c:v>9470334.5188710541</c:v>
                </c:pt>
                <c:pt idx="3">
                  <c:v>10526252.981703142</c:v>
                </c:pt>
                <c:pt idx="4">
                  <c:v>9411975.4338964541</c:v>
                </c:pt>
                <c:pt idx="5">
                  <c:v>7348862.0735005271</c:v>
                </c:pt>
              </c:numCache>
            </c:numRef>
          </c:val>
        </c:ser>
        <c:ser>
          <c:idx val="4"/>
          <c:order val="4"/>
          <c:tx>
            <c:strRef>
              <c:f>' 51'!$G$33</c:f>
              <c:strCache>
                <c:ptCount val="1"/>
                <c:pt idx="0">
                  <c:v>2014/2015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cat>
            <c:strRef>
              <c:f>' 51'!$B$34:$B$39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51'!$G$34:$G$39</c:f>
              <c:numCache>
                <c:formatCode>#,##0</c:formatCode>
                <c:ptCount val="6"/>
                <c:pt idx="0">
                  <c:v>4500263.1951591801</c:v>
                </c:pt>
                <c:pt idx="1">
                  <c:v>7895253.5829491531</c:v>
                </c:pt>
                <c:pt idx="2">
                  <c:v>10153893.3678663</c:v>
                </c:pt>
                <c:pt idx="3">
                  <c:v>11218049.872977158</c:v>
                </c:pt>
                <c:pt idx="4">
                  <c:v>10136444.253704594</c:v>
                </c:pt>
                <c:pt idx="5">
                  <c:v>7890188.2532929918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4149888"/>
        <c:axId val="164163968"/>
      </c:barChart>
      <c:catAx>
        <c:axId val="16414988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64163968"/>
        <c:crosses val="autoZero"/>
        <c:auto val="1"/>
        <c:lblAlgn val="ctr"/>
        <c:lblOffset val="100"/>
        <c:noMultiLvlLbl val="0"/>
      </c:catAx>
      <c:valAx>
        <c:axId val="164163968"/>
        <c:scaling>
          <c:orientation val="minMax"/>
          <c:max val="12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Velikost zajištění</a:t>
                </a:r>
                <a:r>
                  <a:rPr lang="cs-CZ" b="0" baseline="0"/>
                  <a:t> </a:t>
                </a:r>
                <a:r>
                  <a:rPr lang="cs-CZ" b="0"/>
                  <a:t>BSD (</a:t>
                </a:r>
                <a:r>
                  <a:rPr lang="en-US" b="0"/>
                  <a:t>MWh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1092545471211574E-2"/>
              <c:y val="0.330832844540030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4149888"/>
        <c:crosses val="autoZero"/>
        <c:crossBetween val="between"/>
        <c:majorUnit val="1000000"/>
      </c:valAx>
    </c:plotArea>
    <c:legend>
      <c:legendPos val="b"/>
      <c:layout>
        <c:manualLayout>
          <c:xMode val="edge"/>
          <c:yMode val="edge"/>
          <c:x val="0.28893443818156406"/>
          <c:y val="0.95211466829490699"/>
          <c:w val="0.53034244545835019"/>
          <c:h val="4.5054537483040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73162729658792"/>
          <c:y val="3.1214495688209883E-2"/>
          <c:w val="0.83206343365957758"/>
          <c:h val="0.83823055462414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10'!$L$29</c:f>
              <c:strCache>
                <c:ptCount val="1"/>
                <c:pt idx="0">
                  <c:v>Německo</c:v>
                </c:pt>
              </c:strCache>
            </c:strRef>
          </c:tx>
          <c:spPr>
            <a:solidFill>
              <a:schemeClr val="accent1">
                <a:lumMod val="75000"/>
                <a:alpha val="70000"/>
              </a:schemeClr>
            </a:solidFill>
          </c:spPr>
          <c:invertIfNegative val="0"/>
          <c:cat>
            <c:numRef>
              <c:f>' 10'!$K$30:$K$39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10'!$L$30:$L$39</c:f>
              <c:numCache>
                <c:formatCode>0</c:formatCode>
                <c:ptCount val="10"/>
                <c:pt idx="0">
                  <c:v>25228.460693975223</c:v>
                </c:pt>
                <c:pt idx="1">
                  <c:v>27839.077023290345</c:v>
                </c:pt>
                <c:pt idx="2">
                  <c:v>26966.557255150732</c:v>
                </c:pt>
                <c:pt idx="3">
                  <c:v>24407.6957</c:v>
                </c:pt>
                <c:pt idx="4">
                  <c:v>28960.214886600494</c:v>
                </c:pt>
                <c:pt idx="5">
                  <c:v>19445.680430693461</c:v>
                </c:pt>
                <c:pt idx="6">
                  <c:v>17255.655977554401</c:v>
                </c:pt>
                <c:pt idx="7">
                  <c:v>23167.632847425382</c:v>
                </c:pt>
                <c:pt idx="8">
                  <c:v>22628.825565408137</c:v>
                </c:pt>
                <c:pt idx="9">
                  <c:v>27888.889671508878</c:v>
                </c:pt>
              </c:numCache>
            </c:numRef>
          </c:val>
        </c:ser>
        <c:ser>
          <c:idx val="1"/>
          <c:order val="1"/>
          <c:tx>
            <c:strRef>
              <c:f>' 10'!$M$29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accent2">
                <a:lumMod val="75000"/>
                <a:alpha val="70000"/>
              </a:schemeClr>
            </a:solidFill>
          </c:spPr>
          <c:invertIfNegative val="0"/>
          <c:cat>
            <c:numRef>
              <c:f>' 10'!$K$30:$K$39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10'!$M$30:$M$39</c:f>
              <c:numCache>
                <c:formatCode>0</c:formatCode>
                <c:ptCount val="10"/>
                <c:pt idx="0">
                  <c:v>550.6527108270335</c:v>
                </c:pt>
                <c:pt idx="1">
                  <c:v>4168.2259767096539</c:v>
                </c:pt>
                <c:pt idx="2">
                  <c:v>2600.6677683756993</c:v>
                </c:pt>
                <c:pt idx="3">
                  <c:v>7260.0204999999987</c:v>
                </c:pt>
                <c:pt idx="4">
                  <c:v>5522.0406468739557</c:v>
                </c:pt>
                <c:pt idx="5">
                  <c:v>9425.6564325856016</c:v>
                </c:pt>
                <c:pt idx="6">
                  <c:v>10934.865928601199</c:v>
                </c:pt>
                <c:pt idx="7">
                  <c:v>2677.8833210831585</c:v>
                </c:pt>
                <c:pt idx="8">
                  <c:v>3372.3352705981647</c:v>
                </c:pt>
                <c:pt idx="9">
                  <c:v>3504.9724200865076</c:v>
                </c:pt>
              </c:numCache>
            </c:numRef>
          </c:val>
        </c:ser>
        <c:ser>
          <c:idx val="2"/>
          <c:order val="2"/>
          <c:tx>
            <c:strRef>
              <c:f>' 10'!$N$29</c:f>
              <c:strCache>
                <c:ptCount val="1"/>
                <c:pt idx="0">
                  <c:v>Polsko</c:v>
                </c:pt>
              </c:strCache>
            </c:strRef>
          </c:tx>
          <c:invertIfNegative val="0"/>
          <c:cat>
            <c:numRef>
              <c:f>' 10'!$K$30:$K$39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10'!$N$30:$N$39</c:f>
              <c:numCache>
                <c:formatCode>0</c:formatCode>
                <c:ptCount val="10"/>
                <c:pt idx="0">
                  <c:v>0</c:v>
                </c:pt>
                <c:pt idx="1">
                  <c:v>0.28199999999999997</c:v>
                </c:pt>
                <c:pt idx="2">
                  <c:v>223.72019299999999</c:v>
                </c:pt>
                <c:pt idx="3">
                  <c:v>599.99756932540424</c:v>
                </c:pt>
                <c:pt idx="4">
                  <c:v>595.20243089382916</c:v>
                </c:pt>
                <c:pt idx="5">
                  <c:v>420.06924781095051</c:v>
                </c:pt>
                <c:pt idx="6">
                  <c:v>17.349299321276735</c:v>
                </c:pt>
                <c:pt idx="7">
                  <c:v>6.0604394373939252</c:v>
                </c:pt>
                <c:pt idx="8">
                  <c:v>118.0526715530339</c:v>
                </c:pt>
                <c:pt idx="9">
                  <c:v>366.61712195014911</c:v>
                </c:pt>
              </c:numCache>
            </c:numRef>
          </c:val>
        </c:ser>
        <c:ser>
          <c:idx val="3"/>
          <c:order val="3"/>
          <c:tx>
            <c:strRef>
              <c:f>' 10'!$O$29</c:f>
              <c:strCache>
                <c:ptCount val="1"/>
                <c:pt idx="0">
                  <c:v>Rakousko</c:v>
                </c:pt>
              </c:strCache>
            </c:strRef>
          </c:tx>
          <c:invertIfNegative val="0"/>
          <c:cat>
            <c:numRef>
              <c:f>' 10'!$K$30:$K$39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 10'!$O$30:$O$39</c:f>
              <c:numCache>
                <c:formatCode>0</c:formatCode>
                <c:ptCount val="10"/>
                <c:pt idx="0">
                  <c:v>29.361595197740115</c:v>
                </c:pt>
                <c:pt idx="1">
                  <c:v>55.036999999999999</c:v>
                </c:pt>
                <c:pt idx="2">
                  <c:v>51.685902453737484</c:v>
                </c:pt>
                <c:pt idx="3">
                  <c:v>6.7504306745899756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0.90380112489671616</c:v>
                </c:pt>
                <c:pt idx="9">
                  <c:v>1.295345231527778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1907200"/>
        <c:axId val="111908736"/>
      </c:barChart>
      <c:catAx>
        <c:axId val="1119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908736"/>
        <c:crosses val="autoZero"/>
        <c:auto val="1"/>
        <c:lblAlgn val="ctr"/>
        <c:lblOffset val="100"/>
        <c:noMultiLvlLbl val="0"/>
      </c:catAx>
      <c:valAx>
        <c:axId val="111908736"/>
        <c:scaling>
          <c:orientation val="minMax"/>
          <c:max val="4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9.3286074088163359E-4"/>
              <c:y val="0.3368769644535173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190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04447535824744"/>
          <c:y val="5.2807665529669472E-2"/>
          <c:w val="0.77698392332176314"/>
          <c:h val="0.754306262741968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52'!$B$23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52'!$C$22:$H$22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 52'!$C$23:$H$23</c:f>
              <c:numCache>
                <c:formatCode>0.0%</c:formatCode>
                <c:ptCount val="6"/>
                <c:pt idx="0">
                  <c:v>0.4775413381739459</c:v>
                </c:pt>
                <c:pt idx="1">
                  <c:v>0.56406448735011894</c:v>
                </c:pt>
                <c:pt idx="2">
                  <c:v>0.61684337925951882</c:v>
                </c:pt>
                <c:pt idx="3">
                  <c:v>0.61133280083568364</c:v>
                </c:pt>
                <c:pt idx="4">
                  <c:v>0.59091435224600852</c:v>
                </c:pt>
                <c:pt idx="5">
                  <c:v>0.57027740212952405</c:v>
                </c:pt>
              </c:numCache>
            </c:numRef>
          </c:val>
        </c:ser>
        <c:ser>
          <c:idx val="1"/>
          <c:order val="1"/>
          <c:tx>
            <c:strRef>
              <c:f>' 52'!$B$24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52'!$C$22:$H$22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 52'!$C$24:$H$24</c:f>
              <c:numCache>
                <c:formatCode>0.0%</c:formatCode>
                <c:ptCount val="6"/>
                <c:pt idx="0">
                  <c:v>0.52245866182605416</c:v>
                </c:pt>
                <c:pt idx="1">
                  <c:v>0.43593551264988106</c:v>
                </c:pt>
                <c:pt idx="2">
                  <c:v>0.38315662074048112</c:v>
                </c:pt>
                <c:pt idx="3">
                  <c:v>0.38866719916431636</c:v>
                </c:pt>
                <c:pt idx="4">
                  <c:v>0.40908564775399153</c:v>
                </c:pt>
                <c:pt idx="5">
                  <c:v>0.42972259787047595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4858496"/>
        <c:axId val="164860288"/>
      </c:barChart>
      <c:catAx>
        <c:axId val="16485849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64860288"/>
        <c:crosses val="autoZero"/>
        <c:auto val="1"/>
        <c:lblAlgn val="ctr"/>
        <c:lblOffset val="100"/>
        <c:noMultiLvlLbl val="0"/>
      </c:catAx>
      <c:valAx>
        <c:axId val="164860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4858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093854305947603"/>
          <c:y val="0.91280993373893182"/>
          <c:w val="0.15812291388104788"/>
          <c:h val="7.691389621391911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04447535824744"/>
          <c:y val="5.2807665529669472E-2"/>
          <c:w val="0.77698392332176314"/>
          <c:h val="0.754306262741968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52'!$B$52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52'!$C$51:$H$51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 52'!$C$52:$H$52</c:f>
              <c:numCache>
                <c:formatCode>0.0%</c:formatCode>
                <c:ptCount val="6"/>
                <c:pt idx="0">
                  <c:v>0.50644777772072946</c:v>
                </c:pt>
                <c:pt idx="1">
                  <c:v>0.57800541311703757</c:v>
                </c:pt>
                <c:pt idx="2">
                  <c:v>0.61485049760074018</c:v>
                </c:pt>
                <c:pt idx="3">
                  <c:v>0.62299200677944244</c:v>
                </c:pt>
                <c:pt idx="4">
                  <c:v>0.6221433812379209</c:v>
                </c:pt>
                <c:pt idx="5">
                  <c:v>0.61892976842026326</c:v>
                </c:pt>
              </c:numCache>
            </c:numRef>
          </c:val>
        </c:ser>
        <c:ser>
          <c:idx val="1"/>
          <c:order val="1"/>
          <c:tx>
            <c:strRef>
              <c:f>' 52'!$B$53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 52'!$C$51:$H$51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 52'!$C$53:$H$53</c:f>
              <c:numCache>
                <c:formatCode>0.0%</c:formatCode>
                <c:ptCount val="6"/>
                <c:pt idx="0">
                  <c:v>0.49355222227927054</c:v>
                </c:pt>
                <c:pt idx="1">
                  <c:v>0.42199458688296243</c:v>
                </c:pt>
                <c:pt idx="2">
                  <c:v>0.38514950239925982</c:v>
                </c:pt>
                <c:pt idx="3">
                  <c:v>0.37700799322055756</c:v>
                </c:pt>
                <c:pt idx="4">
                  <c:v>0.3778566187620791</c:v>
                </c:pt>
                <c:pt idx="5">
                  <c:v>0.3810702315797368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4644352"/>
        <c:axId val="164645888"/>
      </c:barChart>
      <c:catAx>
        <c:axId val="16464435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64645888"/>
        <c:crosses val="autoZero"/>
        <c:auto val="1"/>
        <c:lblAlgn val="ctr"/>
        <c:lblOffset val="100"/>
        <c:noMultiLvlLbl val="0"/>
      </c:catAx>
      <c:valAx>
        <c:axId val="164645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4644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093854305947603"/>
          <c:y val="0.91280993373893182"/>
          <c:w val="0.13665070499112214"/>
          <c:h val="8.718990050071566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5303755639132"/>
          <c:y val="5.0925925925925923E-2"/>
          <c:w val="0.73389155664070671"/>
          <c:h val="0.85427420530766984"/>
        </c:manualLayout>
      </c:layout>
      <c:areaChart>
        <c:grouping val="standard"/>
        <c:varyColors val="0"/>
        <c:ser>
          <c:idx val="1"/>
          <c:order val="0"/>
          <c:tx>
            <c:strRef>
              <c:f>' 53'!$N$4</c:f>
              <c:strCache>
                <c:ptCount val="1"/>
                <c:pt idx="0">
                  <c:v>Celkem ČR</c:v>
                </c:pt>
              </c:strCache>
            </c:strRef>
          </c:tx>
          <c:spPr>
            <a:solidFill>
              <a:schemeClr val="bg1">
                <a:lumMod val="65000"/>
                <a:alpha val="70000"/>
              </a:schemeClr>
            </a:solidFill>
            <a:ln w="25400">
              <a:noFill/>
            </a:ln>
          </c:spPr>
          <c:cat>
            <c:numRef>
              <c:f>' 53'!$L$5:$L$186</c:f>
              <c:numCache>
                <c:formatCode>m/d/yyyy</c:formatCode>
                <c:ptCount val="182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43379</c:v>
                </c:pt>
                <c:pt idx="6">
                  <c:v>43380</c:v>
                </c:pt>
                <c:pt idx="7">
                  <c:v>43381</c:v>
                </c:pt>
                <c:pt idx="8">
                  <c:v>43382</c:v>
                </c:pt>
                <c:pt idx="9">
                  <c:v>43383</c:v>
                </c:pt>
                <c:pt idx="10">
                  <c:v>43384</c:v>
                </c:pt>
                <c:pt idx="11">
                  <c:v>43385</c:v>
                </c:pt>
                <c:pt idx="12">
                  <c:v>43386</c:v>
                </c:pt>
                <c:pt idx="13">
                  <c:v>43387</c:v>
                </c:pt>
                <c:pt idx="14">
                  <c:v>43388</c:v>
                </c:pt>
                <c:pt idx="15">
                  <c:v>43389</c:v>
                </c:pt>
                <c:pt idx="16">
                  <c:v>43390</c:v>
                </c:pt>
                <c:pt idx="17">
                  <c:v>43391</c:v>
                </c:pt>
                <c:pt idx="18">
                  <c:v>43392</c:v>
                </c:pt>
                <c:pt idx="19">
                  <c:v>43393</c:v>
                </c:pt>
                <c:pt idx="20">
                  <c:v>43394</c:v>
                </c:pt>
                <c:pt idx="21">
                  <c:v>43395</c:v>
                </c:pt>
                <c:pt idx="22">
                  <c:v>43396</c:v>
                </c:pt>
                <c:pt idx="23">
                  <c:v>43397</c:v>
                </c:pt>
                <c:pt idx="24">
                  <c:v>43398</c:v>
                </c:pt>
                <c:pt idx="25">
                  <c:v>43399</c:v>
                </c:pt>
                <c:pt idx="26">
                  <c:v>43400</c:v>
                </c:pt>
                <c:pt idx="27">
                  <c:v>43401</c:v>
                </c:pt>
                <c:pt idx="28">
                  <c:v>43402</c:v>
                </c:pt>
                <c:pt idx="29">
                  <c:v>43403</c:v>
                </c:pt>
                <c:pt idx="30">
                  <c:v>43404</c:v>
                </c:pt>
                <c:pt idx="31">
                  <c:v>43405</c:v>
                </c:pt>
                <c:pt idx="32">
                  <c:v>43406</c:v>
                </c:pt>
                <c:pt idx="33">
                  <c:v>43407</c:v>
                </c:pt>
                <c:pt idx="34">
                  <c:v>43408</c:v>
                </c:pt>
                <c:pt idx="35">
                  <c:v>43409</c:v>
                </c:pt>
                <c:pt idx="36">
                  <c:v>43410</c:v>
                </c:pt>
                <c:pt idx="37">
                  <c:v>43411</c:v>
                </c:pt>
                <c:pt idx="38">
                  <c:v>43412</c:v>
                </c:pt>
                <c:pt idx="39">
                  <c:v>43413</c:v>
                </c:pt>
                <c:pt idx="40">
                  <c:v>43414</c:v>
                </c:pt>
                <c:pt idx="41">
                  <c:v>43415</c:v>
                </c:pt>
                <c:pt idx="42">
                  <c:v>43416</c:v>
                </c:pt>
                <c:pt idx="43">
                  <c:v>43417</c:v>
                </c:pt>
                <c:pt idx="44">
                  <c:v>43418</c:v>
                </c:pt>
                <c:pt idx="45">
                  <c:v>43419</c:v>
                </c:pt>
                <c:pt idx="46">
                  <c:v>43420</c:v>
                </c:pt>
                <c:pt idx="47">
                  <c:v>43421</c:v>
                </c:pt>
                <c:pt idx="48">
                  <c:v>43422</c:v>
                </c:pt>
                <c:pt idx="49">
                  <c:v>43423</c:v>
                </c:pt>
                <c:pt idx="50">
                  <c:v>43424</c:v>
                </c:pt>
                <c:pt idx="51">
                  <c:v>43425</c:v>
                </c:pt>
                <c:pt idx="52">
                  <c:v>43426</c:v>
                </c:pt>
                <c:pt idx="53">
                  <c:v>43427</c:v>
                </c:pt>
                <c:pt idx="54">
                  <c:v>43428</c:v>
                </c:pt>
                <c:pt idx="55">
                  <c:v>43429</c:v>
                </c:pt>
                <c:pt idx="56">
                  <c:v>43430</c:v>
                </c:pt>
                <c:pt idx="57">
                  <c:v>43431</c:v>
                </c:pt>
                <c:pt idx="58">
                  <c:v>43432</c:v>
                </c:pt>
                <c:pt idx="59">
                  <c:v>43433</c:v>
                </c:pt>
                <c:pt idx="60">
                  <c:v>43434</c:v>
                </c:pt>
                <c:pt idx="61">
                  <c:v>43435</c:v>
                </c:pt>
                <c:pt idx="62">
                  <c:v>43436</c:v>
                </c:pt>
                <c:pt idx="63">
                  <c:v>43437</c:v>
                </c:pt>
                <c:pt idx="64">
                  <c:v>43438</c:v>
                </c:pt>
                <c:pt idx="65">
                  <c:v>43439</c:v>
                </c:pt>
                <c:pt idx="66">
                  <c:v>43440</c:v>
                </c:pt>
                <c:pt idx="67">
                  <c:v>43441</c:v>
                </c:pt>
                <c:pt idx="68">
                  <c:v>43442</c:v>
                </c:pt>
                <c:pt idx="69">
                  <c:v>43443</c:v>
                </c:pt>
                <c:pt idx="70">
                  <c:v>43444</c:v>
                </c:pt>
                <c:pt idx="71">
                  <c:v>43445</c:v>
                </c:pt>
                <c:pt idx="72">
                  <c:v>43446</c:v>
                </c:pt>
                <c:pt idx="73">
                  <c:v>43447</c:v>
                </c:pt>
                <c:pt idx="74">
                  <c:v>43448</c:v>
                </c:pt>
                <c:pt idx="75">
                  <c:v>43449</c:v>
                </c:pt>
                <c:pt idx="76">
                  <c:v>43450</c:v>
                </c:pt>
                <c:pt idx="77">
                  <c:v>43451</c:v>
                </c:pt>
                <c:pt idx="78">
                  <c:v>43452</c:v>
                </c:pt>
                <c:pt idx="79">
                  <c:v>43453</c:v>
                </c:pt>
                <c:pt idx="80">
                  <c:v>43454</c:v>
                </c:pt>
                <c:pt idx="81">
                  <c:v>43455</c:v>
                </c:pt>
                <c:pt idx="82">
                  <c:v>43456</c:v>
                </c:pt>
                <c:pt idx="83">
                  <c:v>43457</c:v>
                </c:pt>
                <c:pt idx="84">
                  <c:v>43458</c:v>
                </c:pt>
                <c:pt idx="85">
                  <c:v>43459</c:v>
                </c:pt>
                <c:pt idx="86">
                  <c:v>43460</c:v>
                </c:pt>
                <c:pt idx="87">
                  <c:v>43461</c:v>
                </c:pt>
                <c:pt idx="88">
                  <c:v>43462</c:v>
                </c:pt>
                <c:pt idx="89">
                  <c:v>43463</c:v>
                </c:pt>
                <c:pt idx="90">
                  <c:v>43464</c:v>
                </c:pt>
                <c:pt idx="91">
                  <c:v>43465</c:v>
                </c:pt>
                <c:pt idx="92">
                  <c:v>43466</c:v>
                </c:pt>
                <c:pt idx="93">
                  <c:v>43467</c:v>
                </c:pt>
                <c:pt idx="94">
                  <c:v>43468</c:v>
                </c:pt>
                <c:pt idx="95">
                  <c:v>43469</c:v>
                </c:pt>
                <c:pt idx="96">
                  <c:v>43470</c:v>
                </c:pt>
                <c:pt idx="97">
                  <c:v>43471</c:v>
                </c:pt>
                <c:pt idx="98">
                  <c:v>43472</c:v>
                </c:pt>
                <c:pt idx="99">
                  <c:v>43473</c:v>
                </c:pt>
                <c:pt idx="100">
                  <c:v>43474</c:v>
                </c:pt>
                <c:pt idx="101">
                  <c:v>43475</c:v>
                </c:pt>
                <c:pt idx="102">
                  <c:v>43476</c:v>
                </c:pt>
                <c:pt idx="103">
                  <c:v>43477</c:v>
                </c:pt>
                <c:pt idx="104">
                  <c:v>43478</c:v>
                </c:pt>
                <c:pt idx="105">
                  <c:v>43479</c:v>
                </c:pt>
                <c:pt idx="106">
                  <c:v>43480</c:v>
                </c:pt>
                <c:pt idx="107">
                  <c:v>43481</c:v>
                </c:pt>
                <c:pt idx="108">
                  <c:v>43482</c:v>
                </c:pt>
                <c:pt idx="109">
                  <c:v>43483</c:v>
                </c:pt>
                <c:pt idx="110">
                  <c:v>43484</c:v>
                </c:pt>
                <c:pt idx="111">
                  <c:v>43485</c:v>
                </c:pt>
                <c:pt idx="112">
                  <c:v>43486</c:v>
                </c:pt>
                <c:pt idx="113">
                  <c:v>43487</c:v>
                </c:pt>
                <c:pt idx="114">
                  <c:v>43488</c:v>
                </c:pt>
                <c:pt idx="115">
                  <c:v>43489</c:v>
                </c:pt>
                <c:pt idx="116">
                  <c:v>43490</c:v>
                </c:pt>
                <c:pt idx="117">
                  <c:v>43491</c:v>
                </c:pt>
                <c:pt idx="118">
                  <c:v>43492</c:v>
                </c:pt>
                <c:pt idx="119">
                  <c:v>43493</c:v>
                </c:pt>
                <c:pt idx="120">
                  <c:v>43494</c:v>
                </c:pt>
                <c:pt idx="121">
                  <c:v>43495</c:v>
                </c:pt>
                <c:pt idx="122">
                  <c:v>43496</c:v>
                </c:pt>
                <c:pt idx="123">
                  <c:v>43497</c:v>
                </c:pt>
                <c:pt idx="124">
                  <c:v>43498</c:v>
                </c:pt>
                <c:pt idx="125">
                  <c:v>43499</c:v>
                </c:pt>
                <c:pt idx="126">
                  <c:v>43500</c:v>
                </c:pt>
                <c:pt idx="127">
                  <c:v>43501</c:v>
                </c:pt>
                <c:pt idx="128">
                  <c:v>43502</c:v>
                </c:pt>
                <c:pt idx="129">
                  <c:v>43503</c:v>
                </c:pt>
                <c:pt idx="130">
                  <c:v>43504</c:v>
                </c:pt>
                <c:pt idx="131">
                  <c:v>43505</c:v>
                </c:pt>
                <c:pt idx="132">
                  <c:v>43506</c:v>
                </c:pt>
                <c:pt idx="133">
                  <c:v>43507</c:v>
                </c:pt>
                <c:pt idx="134">
                  <c:v>43508</c:v>
                </c:pt>
                <c:pt idx="135">
                  <c:v>43509</c:v>
                </c:pt>
                <c:pt idx="136">
                  <c:v>43510</c:v>
                </c:pt>
                <c:pt idx="137">
                  <c:v>43511</c:v>
                </c:pt>
                <c:pt idx="138">
                  <c:v>43512</c:v>
                </c:pt>
                <c:pt idx="139">
                  <c:v>43513</c:v>
                </c:pt>
                <c:pt idx="140">
                  <c:v>43514</c:v>
                </c:pt>
                <c:pt idx="141">
                  <c:v>43515</c:v>
                </c:pt>
                <c:pt idx="142">
                  <c:v>43516</c:v>
                </c:pt>
                <c:pt idx="143">
                  <c:v>43517</c:v>
                </c:pt>
                <c:pt idx="144">
                  <c:v>43518</c:v>
                </c:pt>
                <c:pt idx="145">
                  <c:v>43519</c:v>
                </c:pt>
                <c:pt idx="146">
                  <c:v>43520</c:v>
                </c:pt>
                <c:pt idx="147">
                  <c:v>43521</c:v>
                </c:pt>
                <c:pt idx="148">
                  <c:v>43522</c:v>
                </c:pt>
                <c:pt idx="149">
                  <c:v>43523</c:v>
                </c:pt>
                <c:pt idx="150">
                  <c:v>43524</c:v>
                </c:pt>
                <c:pt idx="151">
                  <c:v>43525</c:v>
                </c:pt>
                <c:pt idx="152">
                  <c:v>43526</c:v>
                </c:pt>
                <c:pt idx="153">
                  <c:v>43527</c:v>
                </c:pt>
                <c:pt idx="154">
                  <c:v>43528</c:v>
                </c:pt>
                <c:pt idx="155">
                  <c:v>43529</c:v>
                </c:pt>
                <c:pt idx="156">
                  <c:v>43530</c:v>
                </c:pt>
                <c:pt idx="157">
                  <c:v>43531</c:v>
                </c:pt>
                <c:pt idx="158">
                  <c:v>43532</c:v>
                </c:pt>
                <c:pt idx="159">
                  <c:v>43533</c:v>
                </c:pt>
                <c:pt idx="160">
                  <c:v>43534</c:v>
                </c:pt>
                <c:pt idx="161">
                  <c:v>43535</c:v>
                </c:pt>
                <c:pt idx="162">
                  <c:v>43536</c:v>
                </c:pt>
                <c:pt idx="163">
                  <c:v>43537</c:v>
                </c:pt>
                <c:pt idx="164">
                  <c:v>43538</c:v>
                </c:pt>
                <c:pt idx="165">
                  <c:v>43539</c:v>
                </c:pt>
                <c:pt idx="166">
                  <c:v>43540</c:v>
                </c:pt>
                <c:pt idx="167">
                  <c:v>43541</c:v>
                </c:pt>
                <c:pt idx="168">
                  <c:v>43542</c:v>
                </c:pt>
                <c:pt idx="169">
                  <c:v>43543</c:v>
                </c:pt>
                <c:pt idx="170">
                  <c:v>43544</c:v>
                </c:pt>
                <c:pt idx="171">
                  <c:v>43545</c:v>
                </c:pt>
                <c:pt idx="172">
                  <c:v>43546</c:v>
                </c:pt>
                <c:pt idx="173">
                  <c:v>43547</c:v>
                </c:pt>
                <c:pt idx="174">
                  <c:v>43548</c:v>
                </c:pt>
                <c:pt idx="175">
                  <c:v>43549</c:v>
                </c:pt>
                <c:pt idx="176">
                  <c:v>43550</c:v>
                </c:pt>
                <c:pt idx="177">
                  <c:v>43551</c:v>
                </c:pt>
                <c:pt idx="178">
                  <c:v>43552</c:v>
                </c:pt>
                <c:pt idx="179">
                  <c:v>43553</c:v>
                </c:pt>
                <c:pt idx="180">
                  <c:v>43554</c:v>
                </c:pt>
                <c:pt idx="181">
                  <c:v>43555</c:v>
                </c:pt>
              </c:numCache>
            </c:numRef>
          </c:cat>
          <c:val>
            <c:numRef>
              <c:f>' 53'!$N$5:$N$186</c:f>
              <c:numCache>
                <c:formatCode>#,##0</c:formatCode>
                <c:ptCount val="182"/>
                <c:pt idx="0">
                  <c:v>229669.79361425809</c:v>
                </c:pt>
                <c:pt idx="1">
                  <c:v>248738.7976142581</c:v>
                </c:pt>
                <c:pt idx="2">
                  <c:v>251261.07161425811</c:v>
                </c:pt>
                <c:pt idx="3">
                  <c:v>251413.82361425809</c:v>
                </c:pt>
                <c:pt idx="4">
                  <c:v>229501.14861425807</c:v>
                </c:pt>
                <c:pt idx="5">
                  <c:v>163162.71461425809</c:v>
                </c:pt>
                <c:pt idx="6">
                  <c:v>163644.31261425806</c:v>
                </c:pt>
                <c:pt idx="7">
                  <c:v>226343.53461425807</c:v>
                </c:pt>
                <c:pt idx="8">
                  <c:v>220686.10061425809</c:v>
                </c:pt>
                <c:pt idx="9">
                  <c:v>197422.05761425805</c:v>
                </c:pt>
                <c:pt idx="10">
                  <c:v>194256.27961425806</c:v>
                </c:pt>
                <c:pt idx="11">
                  <c:v>182626.69561425806</c:v>
                </c:pt>
                <c:pt idx="12">
                  <c:v>138030.90461425809</c:v>
                </c:pt>
                <c:pt idx="13">
                  <c:v>139614.24561425805</c:v>
                </c:pt>
                <c:pt idx="14">
                  <c:v>194195.53861425805</c:v>
                </c:pt>
                <c:pt idx="15">
                  <c:v>201775.51361425806</c:v>
                </c:pt>
                <c:pt idx="16">
                  <c:v>209037.77561425808</c:v>
                </c:pt>
                <c:pt idx="17">
                  <c:v>215416.99461425806</c:v>
                </c:pt>
                <c:pt idx="18">
                  <c:v>218070.50161425807</c:v>
                </c:pt>
                <c:pt idx="19">
                  <c:v>201657.61961425806</c:v>
                </c:pt>
                <c:pt idx="20">
                  <c:v>213337.96861425808</c:v>
                </c:pt>
                <c:pt idx="21">
                  <c:v>271585.47561425803</c:v>
                </c:pt>
                <c:pt idx="22">
                  <c:v>259376.39861425804</c:v>
                </c:pt>
                <c:pt idx="23">
                  <c:v>278975.93361425807</c:v>
                </c:pt>
                <c:pt idx="24">
                  <c:v>275926.77961425803</c:v>
                </c:pt>
                <c:pt idx="25">
                  <c:v>260102.56661425807</c:v>
                </c:pt>
                <c:pt idx="26">
                  <c:v>237409.33661425806</c:v>
                </c:pt>
                <c:pt idx="27">
                  <c:v>265102.49561425805</c:v>
                </c:pt>
                <c:pt idx="28">
                  <c:v>281508.41561425803</c:v>
                </c:pt>
                <c:pt idx="29">
                  <c:v>218829.66761425807</c:v>
                </c:pt>
                <c:pt idx="30">
                  <c:v>240480.50861425805</c:v>
                </c:pt>
                <c:pt idx="31">
                  <c:v>238283.36781165664</c:v>
                </c:pt>
                <c:pt idx="32">
                  <c:v>246939.93342125666</c:v>
                </c:pt>
                <c:pt idx="33">
                  <c:v>227246.00163565663</c:v>
                </c:pt>
                <c:pt idx="34">
                  <c:v>208469.47113365665</c:v>
                </c:pt>
                <c:pt idx="35">
                  <c:v>255692.16961105668</c:v>
                </c:pt>
                <c:pt idx="36">
                  <c:v>251169.17948665665</c:v>
                </c:pt>
                <c:pt idx="37">
                  <c:v>257025.43776665669</c:v>
                </c:pt>
                <c:pt idx="38">
                  <c:v>268819.74826665665</c:v>
                </c:pt>
                <c:pt idx="39">
                  <c:v>266347.58026665665</c:v>
                </c:pt>
                <c:pt idx="40">
                  <c:v>222631.53326665668</c:v>
                </c:pt>
                <c:pt idx="41">
                  <c:v>241547.04226665667</c:v>
                </c:pt>
                <c:pt idx="42">
                  <c:v>289282.76126665669</c:v>
                </c:pt>
                <c:pt idx="43">
                  <c:v>273262.25826665666</c:v>
                </c:pt>
                <c:pt idx="44">
                  <c:v>309572.86526665668</c:v>
                </c:pt>
                <c:pt idx="45">
                  <c:v>329738.50926665665</c:v>
                </c:pt>
                <c:pt idx="46">
                  <c:v>344925.50526665669</c:v>
                </c:pt>
                <c:pt idx="47">
                  <c:v>310298.47426665667</c:v>
                </c:pt>
                <c:pt idx="48">
                  <c:v>337731.67126665666</c:v>
                </c:pt>
                <c:pt idx="49">
                  <c:v>383025.9122666567</c:v>
                </c:pt>
                <c:pt idx="50">
                  <c:v>409223.08226665668</c:v>
                </c:pt>
                <c:pt idx="51">
                  <c:v>414437.93326665671</c:v>
                </c:pt>
                <c:pt idx="52">
                  <c:v>412002.2272666567</c:v>
                </c:pt>
                <c:pt idx="53">
                  <c:v>386120.90926665673</c:v>
                </c:pt>
                <c:pt idx="54">
                  <c:v>330273.95426665671</c:v>
                </c:pt>
                <c:pt idx="55">
                  <c:v>314450.41926665668</c:v>
                </c:pt>
                <c:pt idx="56">
                  <c:v>398539.01426665677</c:v>
                </c:pt>
                <c:pt idx="57">
                  <c:v>433711.6782666567</c:v>
                </c:pt>
                <c:pt idx="58">
                  <c:v>454550.68226665672</c:v>
                </c:pt>
                <c:pt idx="59">
                  <c:v>470937.71026665671</c:v>
                </c:pt>
                <c:pt idx="60">
                  <c:v>464669.10626665666</c:v>
                </c:pt>
                <c:pt idx="61">
                  <c:v>414360.87743199989</c:v>
                </c:pt>
                <c:pt idx="62">
                  <c:v>387149.06543199997</c:v>
                </c:pt>
                <c:pt idx="63">
                  <c:v>393255.35943199997</c:v>
                </c:pt>
                <c:pt idx="64">
                  <c:v>395383.31243200001</c:v>
                </c:pt>
                <c:pt idx="65">
                  <c:v>420022.36743199994</c:v>
                </c:pt>
                <c:pt idx="66">
                  <c:v>421435.85043200001</c:v>
                </c:pt>
                <c:pt idx="67">
                  <c:v>368595.38843200001</c:v>
                </c:pt>
                <c:pt idx="68">
                  <c:v>313381.503432</c:v>
                </c:pt>
                <c:pt idx="69">
                  <c:v>316923.33143199998</c:v>
                </c:pt>
                <c:pt idx="70">
                  <c:v>396564.76343199995</c:v>
                </c:pt>
                <c:pt idx="71">
                  <c:v>426982.76343199995</c:v>
                </c:pt>
                <c:pt idx="72">
                  <c:v>430749.62643199996</c:v>
                </c:pt>
                <c:pt idx="73">
                  <c:v>459355.62943199999</c:v>
                </c:pt>
                <c:pt idx="74">
                  <c:v>459951.48943199997</c:v>
                </c:pt>
                <c:pt idx="75">
                  <c:v>416222.57543199993</c:v>
                </c:pt>
                <c:pt idx="76">
                  <c:v>411278.21243200003</c:v>
                </c:pt>
                <c:pt idx="77">
                  <c:v>456073.0284319999</c:v>
                </c:pt>
                <c:pt idx="78">
                  <c:v>430479.80843199993</c:v>
                </c:pt>
                <c:pt idx="79">
                  <c:v>434236.31443199993</c:v>
                </c:pt>
                <c:pt idx="80">
                  <c:v>430107.073432</c:v>
                </c:pt>
                <c:pt idx="81">
                  <c:v>376467.50343199994</c:v>
                </c:pt>
                <c:pt idx="82">
                  <c:v>297924.05943199998</c:v>
                </c:pt>
                <c:pt idx="83">
                  <c:v>289421.14243200002</c:v>
                </c:pt>
                <c:pt idx="84">
                  <c:v>317216.851432</c:v>
                </c:pt>
                <c:pt idx="85">
                  <c:v>321211.28443199996</c:v>
                </c:pt>
                <c:pt idx="86">
                  <c:v>324467.573432</c:v>
                </c:pt>
                <c:pt idx="87">
                  <c:v>335118.24943199998</c:v>
                </c:pt>
                <c:pt idx="88">
                  <c:v>310826.31343199994</c:v>
                </c:pt>
                <c:pt idx="89">
                  <c:v>308977.83043199999</c:v>
                </c:pt>
                <c:pt idx="90">
                  <c:v>313839.04743199999</c:v>
                </c:pt>
                <c:pt idx="91">
                  <c:v>313360.90443199966</c:v>
                </c:pt>
                <c:pt idx="92">
                  <c:v>322269.40624003229</c:v>
                </c:pt>
                <c:pt idx="93">
                  <c:v>424702.77624003228</c:v>
                </c:pt>
                <c:pt idx="94">
                  <c:v>466935.32124003227</c:v>
                </c:pt>
                <c:pt idx="95">
                  <c:v>439006.52724003221</c:v>
                </c:pt>
                <c:pt idx="96">
                  <c:v>367109.37624003226</c:v>
                </c:pt>
                <c:pt idx="97">
                  <c:v>415928.74424003222</c:v>
                </c:pt>
                <c:pt idx="98">
                  <c:v>453580.52824003226</c:v>
                </c:pt>
                <c:pt idx="99">
                  <c:v>433769.85224003223</c:v>
                </c:pt>
                <c:pt idx="100">
                  <c:v>446407.36224003229</c:v>
                </c:pt>
                <c:pt idx="101">
                  <c:v>461946.35124003229</c:v>
                </c:pt>
                <c:pt idx="102">
                  <c:v>448161.44424003229</c:v>
                </c:pt>
                <c:pt idx="103">
                  <c:v>370216.40624003229</c:v>
                </c:pt>
                <c:pt idx="104">
                  <c:v>363676.43324003229</c:v>
                </c:pt>
                <c:pt idx="105">
                  <c:v>437389.16624003224</c:v>
                </c:pt>
                <c:pt idx="106">
                  <c:v>427151.36124003225</c:v>
                </c:pt>
                <c:pt idx="107">
                  <c:v>413777.44524003228</c:v>
                </c:pt>
                <c:pt idx="108">
                  <c:v>385372.13024003227</c:v>
                </c:pt>
                <c:pt idx="109">
                  <c:v>446173.9372400323</c:v>
                </c:pt>
                <c:pt idx="110">
                  <c:v>428576.42424003227</c:v>
                </c:pt>
                <c:pt idx="111">
                  <c:v>457506.31124003226</c:v>
                </c:pt>
                <c:pt idx="112">
                  <c:v>518473.42624003225</c:v>
                </c:pt>
                <c:pt idx="113">
                  <c:v>540223.05724003224</c:v>
                </c:pt>
                <c:pt idx="114">
                  <c:v>543109.56524003227</c:v>
                </c:pt>
                <c:pt idx="115">
                  <c:v>537340.56424003234</c:v>
                </c:pt>
                <c:pt idx="116">
                  <c:v>500588.7422400323</c:v>
                </c:pt>
                <c:pt idx="117">
                  <c:v>422168.22124003229</c:v>
                </c:pt>
                <c:pt idx="118">
                  <c:v>387685.70524003229</c:v>
                </c:pt>
                <c:pt idx="119">
                  <c:v>453404.2132400322</c:v>
                </c:pt>
                <c:pt idx="120">
                  <c:v>466957.22124003229</c:v>
                </c:pt>
                <c:pt idx="121">
                  <c:v>477076.46124003222</c:v>
                </c:pt>
                <c:pt idx="122">
                  <c:v>468442.30424003227</c:v>
                </c:pt>
                <c:pt idx="123">
                  <c:v>434415.04201403575</c:v>
                </c:pt>
                <c:pt idx="124">
                  <c:v>362667.35801403574</c:v>
                </c:pt>
                <c:pt idx="125">
                  <c:v>380028.4160140357</c:v>
                </c:pt>
                <c:pt idx="126">
                  <c:v>455278.62901403575</c:v>
                </c:pt>
                <c:pt idx="127">
                  <c:v>462100.53901403572</c:v>
                </c:pt>
                <c:pt idx="128">
                  <c:v>472306.37501403573</c:v>
                </c:pt>
                <c:pt idx="129">
                  <c:v>463087.82701403572</c:v>
                </c:pt>
                <c:pt idx="130">
                  <c:v>412727.53601403575</c:v>
                </c:pt>
                <c:pt idx="131">
                  <c:v>351480.31401403574</c:v>
                </c:pt>
                <c:pt idx="132">
                  <c:v>350075.39301403577</c:v>
                </c:pt>
                <c:pt idx="133">
                  <c:v>414518.2580140357</c:v>
                </c:pt>
                <c:pt idx="134">
                  <c:v>427947.86901403568</c:v>
                </c:pt>
                <c:pt idx="135">
                  <c:v>421345.83301403566</c:v>
                </c:pt>
                <c:pt idx="136">
                  <c:v>396284.24801403575</c:v>
                </c:pt>
                <c:pt idx="137">
                  <c:v>361979.17301403568</c:v>
                </c:pt>
                <c:pt idx="138">
                  <c:v>315006.67301403574</c:v>
                </c:pt>
                <c:pt idx="139">
                  <c:v>320466.42901403573</c:v>
                </c:pt>
                <c:pt idx="140">
                  <c:v>351020.12901403569</c:v>
                </c:pt>
                <c:pt idx="141">
                  <c:v>343320.56901403575</c:v>
                </c:pt>
                <c:pt idx="142">
                  <c:v>368796.87001403573</c:v>
                </c:pt>
                <c:pt idx="143">
                  <c:v>357783.5950140357</c:v>
                </c:pt>
                <c:pt idx="144">
                  <c:v>384724.40601403575</c:v>
                </c:pt>
                <c:pt idx="145">
                  <c:v>373104.33501403575</c:v>
                </c:pt>
                <c:pt idx="146">
                  <c:v>375195.41701403575</c:v>
                </c:pt>
                <c:pt idx="147">
                  <c:v>387077.81501403573</c:v>
                </c:pt>
                <c:pt idx="148">
                  <c:v>361731.66001403576</c:v>
                </c:pt>
                <c:pt idx="149">
                  <c:v>326556.97501403571</c:v>
                </c:pt>
                <c:pt idx="150">
                  <c:v>287977.17601403571</c:v>
                </c:pt>
                <c:pt idx="151">
                  <c:v>321837.05251067743</c:v>
                </c:pt>
                <c:pt idx="152">
                  <c:v>296608.07551067747</c:v>
                </c:pt>
                <c:pt idx="153">
                  <c:v>277874.19251067744</c:v>
                </c:pt>
                <c:pt idx="154">
                  <c:v>284072.64451067749</c:v>
                </c:pt>
                <c:pt idx="155">
                  <c:v>318844.61551067745</c:v>
                </c:pt>
                <c:pt idx="156">
                  <c:v>298299.46651067742</c:v>
                </c:pt>
                <c:pt idx="157">
                  <c:v>275795.02951067744</c:v>
                </c:pt>
                <c:pt idx="158">
                  <c:v>280664.40951067739</c:v>
                </c:pt>
                <c:pt idx="159">
                  <c:v>267681.33851067745</c:v>
                </c:pt>
                <c:pt idx="160">
                  <c:v>282857.66051067744</c:v>
                </c:pt>
                <c:pt idx="161">
                  <c:v>343306.42951067741</c:v>
                </c:pt>
                <c:pt idx="162">
                  <c:v>338232.81351067743</c:v>
                </c:pt>
                <c:pt idx="163">
                  <c:v>326429.98351067741</c:v>
                </c:pt>
                <c:pt idx="164">
                  <c:v>331982.39351067744</c:v>
                </c:pt>
                <c:pt idx="165">
                  <c:v>308370.38051067741</c:v>
                </c:pt>
                <c:pt idx="166">
                  <c:v>287933.02451067738</c:v>
                </c:pt>
                <c:pt idx="167">
                  <c:v>242221.01551067745</c:v>
                </c:pt>
                <c:pt idx="168">
                  <c:v>317389.73851067742</c:v>
                </c:pt>
                <c:pt idx="169">
                  <c:v>349630.7455106774</c:v>
                </c:pt>
                <c:pt idx="170">
                  <c:v>338606.56651067745</c:v>
                </c:pt>
                <c:pt idx="171">
                  <c:v>320133.55151067738</c:v>
                </c:pt>
                <c:pt idx="172">
                  <c:v>271050.62451067741</c:v>
                </c:pt>
                <c:pt idx="173">
                  <c:v>202097.82551067739</c:v>
                </c:pt>
                <c:pt idx="174">
                  <c:v>228213.72951067743</c:v>
                </c:pt>
                <c:pt idx="175">
                  <c:v>286839.86051067745</c:v>
                </c:pt>
                <c:pt idx="176">
                  <c:v>306744.31751067744</c:v>
                </c:pt>
                <c:pt idx="177">
                  <c:v>318813.4795106774</c:v>
                </c:pt>
                <c:pt idx="178">
                  <c:v>314768.24751067749</c:v>
                </c:pt>
                <c:pt idx="179">
                  <c:v>259412.43651067742</c:v>
                </c:pt>
                <c:pt idx="180">
                  <c:v>202413.24851067743</c:v>
                </c:pt>
                <c:pt idx="181">
                  <c:v>209907.18851067743</c:v>
                </c:pt>
              </c:numCache>
            </c:numRef>
          </c:val>
        </c:ser>
        <c:ser>
          <c:idx val="0"/>
          <c:order val="1"/>
          <c:tx>
            <c:strRef>
              <c:f>' 53'!$M$4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70000"/>
              </a:schemeClr>
            </a:solidFill>
          </c:spPr>
          <c:cat>
            <c:numRef>
              <c:f>' 53'!$L$5:$L$186</c:f>
              <c:numCache>
                <c:formatCode>m/d/yyyy</c:formatCode>
                <c:ptCount val="182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43379</c:v>
                </c:pt>
                <c:pt idx="6">
                  <c:v>43380</c:v>
                </c:pt>
                <c:pt idx="7">
                  <c:v>43381</c:v>
                </c:pt>
                <c:pt idx="8">
                  <c:v>43382</c:v>
                </c:pt>
                <c:pt idx="9">
                  <c:v>43383</c:v>
                </c:pt>
                <c:pt idx="10">
                  <c:v>43384</c:v>
                </c:pt>
                <c:pt idx="11">
                  <c:v>43385</c:v>
                </c:pt>
                <c:pt idx="12">
                  <c:v>43386</c:v>
                </c:pt>
                <c:pt idx="13">
                  <c:v>43387</c:v>
                </c:pt>
                <c:pt idx="14">
                  <c:v>43388</c:v>
                </c:pt>
                <c:pt idx="15">
                  <c:v>43389</c:v>
                </c:pt>
                <c:pt idx="16">
                  <c:v>43390</c:v>
                </c:pt>
                <c:pt idx="17">
                  <c:v>43391</c:v>
                </c:pt>
                <c:pt idx="18">
                  <c:v>43392</c:v>
                </c:pt>
                <c:pt idx="19">
                  <c:v>43393</c:v>
                </c:pt>
                <c:pt idx="20">
                  <c:v>43394</c:v>
                </c:pt>
                <c:pt idx="21">
                  <c:v>43395</c:v>
                </c:pt>
                <c:pt idx="22">
                  <c:v>43396</c:v>
                </c:pt>
                <c:pt idx="23">
                  <c:v>43397</c:v>
                </c:pt>
                <c:pt idx="24">
                  <c:v>43398</c:v>
                </c:pt>
                <c:pt idx="25">
                  <c:v>43399</c:v>
                </c:pt>
                <c:pt idx="26">
                  <c:v>43400</c:v>
                </c:pt>
                <c:pt idx="27">
                  <c:v>43401</c:v>
                </c:pt>
                <c:pt idx="28">
                  <c:v>43402</c:v>
                </c:pt>
                <c:pt idx="29">
                  <c:v>43403</c:v>
                </c:pt>
                <c:pt idx="30">
                  <c:v>43404</c:v>
                </c:pt>
                <c:pt idx="31">
                  <c:v>43405</c:v>
                </c:pt>
                <c:pt idx="32">
                  <c:v>43406</c:v>
                </c:pt>
                <c:pt idx="33">
                  <c:v>43407</c:v>
                </c:pt>
                <c:pt idx="34">
                  <c:v>43408</c:v>
                </c:pt>
                <c:pt idx="35">
                  <c:v>43409</c:v>
                </c:pt>
                <c:pt idx="36">
                  <c:v>43410</c:v>
                </c:pt>
                <c:pt idx="37">
                  <c:v>43411</c:v>
                </c:pt>
                <c:pt idx="38">
                  <c:v>43412</c:v>
                </c:pt>
                <c:pt idx="39">
                  <c:v>43413</c:v>
                </c:pt>
                <c:pt idx="40">
                  <c:v>43414</c:v>
                </c:pt>
                <c:pt idx="41">
                  <c:v>43415</c:v>
                </c:pt>
                <c:pt idx="42">
                  <c:v>43416</c:v>
                </c:pt>
                <c:pt idx="43">
                  <c:v>43417</c:v>
                </c:pt>
                <c:pt idx="44">
                  <c:v>43418</c:v>
                </c:pt>
                <c:pt idx="45">
                  <c:v>43419</c:v>
                </c:pt>
                <c:pt idx="46">
                  <c:v>43420</c:v>
                </c:pt>
                <c:pt idx="47">
                  <c:v>43421</c:v>
                </c:pt>
                <c:pt idx="48">
                  <c:v>43422</c:v>
                </c:pt>
                <c:pt idx="49">
                  <c:v>43423</c:v>
                </c:pt>
                <c:pt idx="50">
                  <c:v>43424</c:v>
                </c:pt>
                <c:pt idx="51">
                  <c:v>43425</c:v>
                </c:pt>
                <c:pt idx="52">
                  <c:v>43426</c:v>
                </c:pt>
                <c:pt idx="53">
                  <c:v>43427</c:v>
                </c:pt>
                <c:pt idx="54">
                  <c:v>43428</c:v>
                </c:pt>
                <c:pt idx="55">
                  <c:v>43429</c:v>
                </c:pt>
                <c:pt idx="56">
                  <c:v>43430</c:v>
                </c:pt>
                <c:pt idx="57">
                  <c:v>43431</c:v>
                </c:pt>
                <c:pt idx="58">
                  <c:v>43432</c:v>
                </c:pt>
                <c:pt idx="59">
                  <c:v>43433</c:v>
                </c:pt>
                <c:pt idx="60">
                  <c:v>43434</c:v>
                </c:pt>
                <c:pt idx="61">
                  <c:v>43435</c:v>
                </c:pt>
                <c:pt idx="62">
                  <c:v>43436</c:v>
                </c:pt>
                <c:pt idx="63">
                  <c:v>43437</c:v>
                </c:pt>
                <c:pt idx="64">
                  <c:v>43438</c:v>
                </c:pt>
                <c:pt idx="65">
                  <c:v>43439</c:v>
                </c:pt>
                <c:pt idx="66">
                  <c:v>43440</c:v>
                </c:pt>
                <c:pt idx="67">
                  <c:v>43441</c:v>
                </c:pt>
                <c:pt idx="68">
                  <c:v>43442</c:v>
                </c:pt>
                <c:pt idx="69">
                  <c:v>43443</c:v>
                </c:pt>
                <c:pt idx="70">
                  <c:v>43444</c:v>
                </c:pt>
                <c:pt idx="71">
                  <c:v>43445</c:v>
                </c:pt>
                <c:pt idx="72">
                  <c:v>43446</c:v>
                </c:pt>
                <c:pt idx="73">
                  <c:v>43447</c:v>
                </c:pt>
                <c:pt idx="74">
                  <c:v>43448</c:v>
                </c:pt>
                <c:pt idx="75">
                  <c:v>43449</c:v>
                </c:pt>
                <c:pt idx="76">
                  <c:v>43450</c:v>
                </c:pt>
                <c:pt idx="77">
                  <c:v>43451</c:v>
                </c:pt>
                <c:pt idx="78">
                  <c:v>43452</c:v>
                </c:pt>
                <c:pt idx="79">
                  <c:v>43453</c:v>
                </c:pt>
                <c:pt idx="80">
                  <c:v>43454</c:v>
                </c:pt>
                <c:pt idx="81">
                  <c:v>43455</c:v>
                </c:pt>
                <c:pt idx="82">
                  <c:v>43456</c:v>
                </c:pt>
                <c:pt idx="83">
                  <c:v>43457</c:v>
                </c:pt>
                <c:pt idx="84">
                  <c:v>43458</c:v>
                </c:pt>
                <c:pt idx="85">
                  <c:v>43459</c:v>
                </c:pt>
                <c:pt idx="86">
                  <c:v>43460</c:v>
                </c:pt>
                <c:pt idx="87">
                  <c:v>43461</c:v>
                </c:pt>
                <c:pt idx="88">
                  <c:v>43462</c:v>
                </c:pt>
                <c:pt idx="89">
                  <c:v>43463</c:v>
                </c:pt>
                <c:pt idx="90">
                  <c:v>43464</c:v>
                </c:pt>
                <c:pt idx="91">
                  <c:v>43465</c:v>
                </c:pt>
                <c:pt idx="92">
                  <c:v>43466</c:v>
                </c:pt>
                <c:pt idx="93">
                  <c:v>43467</c:v>
                </c:pt>
                <c:pt idx="94">
                  <c:v>43468</c:v>
                </c:pt>
                <c:pt idx="95">
                  <c:v>43469</c:v>
                </c:pt>
                <c:pt idx="96">
                  <c:v>43470</c:v>
                </c:pt>
                <c:pt idx="97">
                  <c:v>43471</c:v>
                </c:pt>
                <c:pt idx="98">
                  <c:v>43472</c:v>
                </c:pt>
                <c:pt idx="99">
                  <c:v>43473</c:v>
                </c:pt>
                <c:pt idx="100">
                  <c:v>43474</c:v>
                </c:pt>
                <c:pt idx="101">
                  <c:v>43475</c:v>
                </c:pt>
                <c:pt idx="102">
                  <c:v>43476</c:v>
                </c:pt>
                <c:pt idx="103">
                  <c:v>43477</c:v>
                </c:pt>
                <c:pt idx="104">
                  <c:v>43478</c:v>
                </c:pt>
                <c:pt idx="105">
                  <c:v>43479</c:v>
                </c:pt>
                <c:pt idx="106">
                  <c:v>43480</c:v>
                </c:pt>
                <c:pt idx="107">
                  <c:v>43481</c:v>
                </c:pt>
                <c:pt idx="108">
                  <c:v>43482</c:v>
                </c:pt>
                <c:pt idx="109">
                  <c:v>43483</c:v>
                </c:pt>
                <c:pt idx="110">
                  <c:v>43484</c:v>
                </c:pt>
                <c:pt idx="111">
                  <c:v>43485</c:v>
                </c:pt>
                <c:pt idx="112">
                  <c:v>43486</c:v>
                </c:pt>
                <c:pt idx="113">
                  <c:v>43487</c:v>
                </c:pt>
                <c:pt idx="114">
                  <c:v>43488</c:v>
                </c:pt>
                <c:pt idx="115">
                  <c:v>43489</c:v>
                </c:pt>
                <c:pt idx="116">
                  <c:v>43490</c:v>
                </c:pt>
                <c:pt idx="117">
                  <c:v>43491</c:v>
                </c:pt>
                <c:pt idx="118">
                  <c:v>43492</c:v>
                </c:pt>
                <c:pt idx="119">
                  <c:v>43493</c:v>
                </c:pt>
                <c:pt idx="120">
                  <c:v>43494</c:v>
                </c:pt>
                <c:pt idx="121">
                  <c:v>43495</c:v>
                </c:pt>
                <c:pt idx="122">
                  <c:v>43496</c:v>
                </c:pt>
                <c:pt idx="123">
                  <c:v>43497</c:v>
                </c:pt>
                <c:pt idx="124">
                  <c:v>43498</c:v>
                </c:pt>
                <c:pt idx="125">
                  <c:v>43499</c:v>
                </c:pt>
                <c:pt idx="126">
                  <c:v>43500</c:v>
                </c:pt>
                <c:pt idx="127">
                  <c:v>43501</c:v>
                </c:pt>
                <c:pt idx="128">
                  <c:v>43502</c:v>
                </c:pt>
                <c:pt idx="129">
                  <c:v>43503</c:v>
                </c:pt>
                <c:pt idx="130">
                  <c:v>43504</c:v>
                </c:pt>
                <c:pt idx="131">
                  <c:v>43505</c:v>
                </c:pt>
                <c:pt idx="132">
                  <c:v>43506</c:v>
                </c:pt>
                <c:pt idx="133">
                  <c:v>43507</c:v>
                </c:pt>
                <c:pt idx="134">
                  <c:v>43508</c:v>
                </c:pt>
                <c:pt idx="135">
                  <c:v>43509</c:v>
                </c:pt>
                <c:pt idx="136">
                  <c:v>43510</c:v>
                </c:pt>
                <c:pt idx="137">
                  <c:v>43511</c:v>
                </c:pt>
                <c:pt idx="138">
                  <c:v>43512</c:v>
                </c:pt>
                <c:pt idx="139">
                  <c:v>43513</c:v>
                </c:pt>
                <c:pt idx="140">
                  <c:v>43514</c:v>
                </c:pt>
                <c:pt idx="141">
                  <c:v>43515</c:v>
                </c:pt>
                <c:pt idx="142">
                  <c:v>43516</c:v>
                </c:pt>
                <c:pt idx="143">
                  <c:v>43517</c:v>
                </c:pt>
                <c:pt idx="144">
                  <c:v>43518</c:v>
                </c:pt>
                <c:pt idx="145">
                  <c:v>43519</c:v>
                </c:pt>
                <c:pt idx="146">
                  <c:v>43520</c:v>
                </c:pt>
                <c:pt idx="147">
                  <c:v>43521</c:v>
                </c:pt>
                <c:pt idx="148">
                  <c:v>43522</c:v>
                </c:pt>
                <c:pt idx="149">
                  <c:v>43523</c:v>
                </c:pt>
                <c:pt idx="150">
                  <c:v>43524</c:v>
                </c:pt>
                <c:pt idx="151">
                  <c:v>43525</c:v>
                </c:pt>
                <c:pt idx="152">
                  <c:v>43526</c:v>
                </c:pt>
                <c:pt idx="153">
                  <c:v>43527</c:v>
                </c:pt>
                <c:pt idx="154">
                  <c:v>43528</c:v>
                </c:pt>
                <c:pt idx="155">
                  <c:v>43529</c:v>
                </c:pt>
                <c:pt idx="156">
                  <c:v>43530</c:v>
                </c:pt>
                <c:pt idx="157">
                  <c:v>43531</c:v>
                </c:pt>
                <c:pt idx="158">
                  <c:v>43532</c:v>
                </c:pt>
                <c:pt idx="159">
                  <c:v>43533</c:v>
                </c:pt>
                <c:pt idx="160">
                  <c:v>43534</c:v>
                </c:pt>
                <c:pt idx="161">
                  <c:v>43535</c:v>
                </c:pt>
                <c:pt idx="162">
                  <c:v>43536</c:v>
                </c:pt>
                <c:pt idx="163">
                  <c:v>43537</c:v>
                </c:pt>
                <c:pt idx="164">
                  <c:v>43538</c:v>
                </c:pt>
                <c:pt idx="165">
                  <c:v>43539</c:v>
                </c:pt>
                <c:pt idx="166">
                  <c:v>43540</c:v>
                </c:pt>
                <c:pt idx="167">
                  <c:v>43541</c:v>
                </c:pt>
                <c:pt idx="168">
                  <c:v>43542</c:v>
                </c:pt>
                <c:pt idx="169">
                  <c:v>43543</c:v>
                </c:pt>
                <c:pt idx="170">
                  <c:v>43544</c:v>
                </c:pt>
                <c:pt idx="171">
                  <c:v>43545</c:v>
                </c:pt>
                <c:pt idx="172">
                  <c:v>43546</c:v>
                </c:pt>
                <c:pt idx="173">
                  <c:v>43547</c:v>
                </c:pt>
                <c:pt idx="174">
                  <c:v>43548</c:v>
                </c:pt>
                <c:pt idx="175">
                  <c:v>43549</c:v>
                </c:pt>
                <c:pt idx="176">
                  <c:v>43550</c:v>
                </c:pt>
                <c:pt idx="177">
                  <c:v>43551</c:v>
                </c:pt>
                <c:pt idx="178">
                  <c:v>43552</c:v>
                </c:pt>
                <c:pt idx="179">
                  <c:v>43553</c:v>
                </c:pt>
                <c:pt idx="180">
                  <c:v>43554</c:v>
                </c:pt>
                <c:pt idx="181">
                  <c:v>43555</c:v>
                </c:pt>
              </c:numCache>
            </c:numRef>
          </c:cat>
          <c:val>
            <c:numRef>
              <c:f>' 53'!$M$5:$M$186</c:f>
              <c:numCache>
                <c:formatCode>#,##0</c:formatCode>
                <c:ptCount val="182"/>
                <c:pt idx="0">
                  <c:v>112753.19600000001</c:v>
                </c:pt>
                <c:pt idx="1">
                  <c:v>124337.36399999997</c:v>
                </c:pt>
                <c:pt idx="2">
                  <c:v>116226.99099999998</c:v>
                </c:pt>
                <c:pt idx="3">
                  <c:v>112117.55099999995</c:v>
                </c:pt>
                <c:pt idx="4">
                  <c:v>100791.57699999998</c:v>
                </c:pt>
                <c:pt idx="5">
                  <c:v>80907.688000000009</c:v>
                </c:pt>
                <c:pt idx="6">
                  <c:v>76391.501000000047</c:v>
                </c:pt>
                <c:pt idx="7">
                  <c:v>88812.733999999997</c:v>
                </c:pt>
                <c:pt idx="8">
                  <c:v>87031.309999999983</c:v>
                </c:pt>
                <c:pt idx="9">
                  <c:v>76451.343999999997</c:v>
                </c:pt>
                <c:pt idx="10">
                  <c:v>71333.944999999963</c:v>
                </c:pt>
                <c:pt idx="11">
                  <c:v>68304.773999999976</c:v>
                </c:pt>
                <c:pt idx="12">
                  <c:v>63099.199000000001</c:v>
                </c:pt>
                <c:pt idx="13">
                  <c:v>62693.258000000023</c:v>
                </c:pt>
                <c:pt idx="14">
                  <c:v>72885.706000000006</c:v>
                </c:pt>
                <c:pt idx="15">
                  <c:v>76382.051999999938</c:v>
                </c:pt>
                <c:pt idx="16">
                  <c:v>81279.674999999988</c:v>
                </c:pt>
                <c:pt idx="17">
                  <c:v>85670.026000000013</c:v>
                </c:pt>
                <c:pt idx="18">
                  <c:v>94551.193999999989</c:v>
                </c:pt>
                <c:pt idx="19">
                  <c:v>97785.743999999962</c:v>
                </c:pt>
                <c:pt idx="20">
                  <c:v>118332.33399999994</c:v>
                </c:pt>
                <c:pt idx="21">
                  <c:v>130199.29099999998</c:v>
                </c:pt>
                <c:pt idx="22">
                  <c:v>141188.2129999999</c:v>
                </c:pt>
                <c:pt idx="23">
                  <c:v>143938.48900000006</c:v>
                </c:pt>
                <c:pt idx="24">
                  <c:v>135321.70699999997</c:v>
                </c:pt>
                <c:pt idx="25">
                  <c:v>128835.85600000001</c:v>
                </c:pt>
                <c:pt idx="26">
                  <c:v>140753.17399999997</c:v>
                </c:pt>
                <c:pt idx="27">
                  <c:v>157884.38800000004</c:v>
                </c:pt>
                <c:pt idx="28">
                  <c:v>143000.48800000001</c:v>
                </c:pt>
                <c:pt idx="29">
                  <c:v>110306.27700000005</c:v>
                </c:pt>
                <c:pt idx="30">
                  <c:v>122299.26200000008</c:v>
                </c:pt>
                <c:pt idx="31">
                  <c:v>122993.97299999997</c:v>
                </c:pt>
                <c:pt idx="32">
                  <c:v>118480.18600000005</c:v>
                </c:pt>
                <c:pt idx="33">
                  <c:v>120180.55899999998</c:v>
                </c:pt>
                <c:pt idx="34">
                  <c:v>114783.21100000001</c:v>
                </c:pt>
                <c:pt idx="35">
                  <c:v>120795.50200000004</c:v>
                </c:pt>
                <c:pt idx="36">
                  <c:v>116140.55400000002</c:v>
                </c:pt>
                <c:pt idx="37">
                  <c:v>120799.35100000004</c:v>
                </c:pt>
                <c:pt idx="38">
                  <c:v>127450.80499999989</c:v>
                </c:pt>
                <c:pt idx="39">
                  <c:v>132034.36299999995</c:v>
                </c:pt>
                <c:pt idx="40">
                  <c:v>128682.77200000003</c:v>
                </c:pt>
                <c:pt idx="41">
                  <c:v>135095.473</c:v>
                </c:pt>
                <c:pt idx="42">
                  <c:v>145594.04799999992</c:v>
                </c:pt>
                <c:pt idx="43">
                  <c:v>147979.17599999995</c:v>
                </c:pt>
                <c:pt idx="44">
                  <c:v>157181.02900000001</c:v>
                </c:pt>
                <c:pt idx="45">
                  <c:v>173073.02100000015</c:v>
                </c:pt>
                <c:pt idx="46">
                  <c:v>189357.44799999983</c:v>
                </c:pt>
                <c:pt idx="47">
                  <c:v>196659.652</c:v>
                </c:pt>
                <c:pt idx="48">
                  <c:v>212205.804</c:v>
                </c:pt>
                <c:pt idx="49">
                  <c:v>232075.3569999999</c:v>
                </c:pt>
                <c:pt idx="50">
                  <c:v>238923.75499999998</c:v>
                </c:pt>
                <c:pt idx="51">
                  <c:v>232868.44299999994</c:v>
                </c:pt>
                <c:pt idx="52">
                  <c:v>228345.17800000001</c:v>
                </c:pt>
                <c:pt idx="53">
                  <c:v>212944.37200000015</c:v>
                </c:pt>
                <c:pt idx="54">
                  <c:v>193588.74100000001</c:v>
                </c:pt>
                <c:pt idx="55">
                  <c:v>195468.91100000011</c:v>
                </c:pt>
                <c:pt idx="56">
                  <c:v>216885.9200000001</c:v>
                </c:pt>
                <c:pt idx="57">
                  <c:v>248980.56800000003</c:v>
                </c:pt>
                <c:pt idx="58">
                  <c:v>265322.30400000012</c:v>
                </c:pt>
                <c:pt idx="59">
                  <c:v>279231.58800000034</c:v>
                </c:pt>
                <c:pt idx="60">
                  <c:v>280771.03599999996</c:v>
                </c:pt>
                <c:pt idx="61">
                  <c:v>261292.99600000001</c:v>
                </c:pt>
                <c:pt idx="62">
                  <c:v>250964.79100000011</c:v>
                </c:pt>
                <c:pt idx="63">
                  <c:v>224722.69</c:v>
                </c:pt>
                <c:pt idx="64">
                  <c:v>223985.22500000003</c:v>
                </c:pt>
                <c:pt idx="65">
                  <c:v>242476.68100000004</c:v>
                </c:pt>
                <c:pt idx="66">
                  <c:v>246378.976</c:v>
                </c:pt>
                <c:pt idx="67">
                  <c:v>214053.20900000006</c:v>
                </c:pt>
                <c:pt idx="68">
                  <c:v>199343.58899999992</c:v>
                </c:pt>
                <c:pt idx="69">
                  <c:v>197568.10099999991</c:v>
                </c:pt>
                <c:pt idx="70">
                  <c:v>226128.74999999997</c:v>
                </c:pt>
                <c:pt idx="71">
                  <c:v>240238.9</c:v>
                </c:pt>
                <c:pt idx="72">
                  <c:v>249728.21599999993</c:v>
                </c:pt>
                <c:pt idx="73">
                  <c:v>265231.89799999999</c:v>
                </c:pt>
                <c:pt idx="74">
                  <c:v>269660.76599999989</c:v>
                </c:pt>
                <c:pt idx="75">
                  <c:v>262074.29000000004</c:v>
                </c:pt>
                <c:pt idx="76">
                  <c:v>268042.55199999997</c:v>
                </c:pt>
                <c:pt idx="77">
                  <c:v>265076.30699999997</c:v>
                </c:pt>
                <c:pt idx="78">
                  <c:v>256219.40500000009</c:v>
                </c:pt>
                <c:pt idx="79">
                  <c:v>263669.44099999999</c:v>
                </c:pt>
                <c:pt idx="80">
                  <c:v>264974.78400000004</c:v>
                </c:pt>
                <c:pt idx="81">
                  <c:v>239171.43099999998</c:v>
                </c:pt>
                <c:pt idx="82">
                  <c:v>203454.109</c:v>
                </c:pt>
                <c:pt idx="83">
                  <c:v>198697.65199999991</c:v>
                </c:pt>
                <c:pt idx="84">
                  <c:v>218932.62099999996</c:v>
                </c:pt>
                <c:pt idx="85">
                  <c:v>222009.25500000003</c:v>
                </c:pt>
                <c:pt idx="86">
                  <c:v>222190.71499999994</c:v>
                </c:pt>
                <c:pt idx="87">
                  <c:v>211597.21800000011</c:v>
                </c:pt>
                <c:pt idx="88">
                  <c:v>207749.82700000008</c:v>
                </c:pt>
                <c:pt idx="89">
                  <c:v>208849.55100000009</c:v>
                </c:pt>
                <c:pt idx="90">
                  <c:v>212621.185</c:v>
                </c:pt>
                <c:pt idx="91">
                  <c:v>212832.50500000012</c:v>
                </c:pt>
                <c:pt idx="92">
                  <c:v>214392.51100000009</c:v>
                </c:pt>
                <c:pt idx="93">
                  <c:v>256750.04600000003</c:v>
                </c:pt>
                <c:pt idx="94">
                  <c:v>281975.82800000015</c:v>
                </c:pt>
                <c:pt idx="95">
                  <c:v>276362.41700000007</c:v>
                </c:pt>
                <c:pt idx="96">
                  <c:v>241379.24299999999</c:v>
                </c:pt>
                <c:pt idx="97">
                  <c:v>256023.87100000004</c:v>
                </c:pt>
                <c:pt idx="98">
                  <c:v>264439.01099999988</c:v>
                </c:pt>
                <c:pt idx="99">
                  <c:v>256263.91</c:v>
                </c:pt>
                <c:pt idx="100">
                  <c:v>256763.17500000028</c:v>
                </c:pt>
                <c:pt idx="101">
                  <c:v>264865.76</c:v>
                </c:pt>
                <c:pt idx="102">
                  <c:v>268950.73800000007</c:v>
                </c:pt>
                <c:pt idx="103">
                  <c:v>239706.88599999997</c:v>
                </c:pt>
                <c:pt idx="104">
                  <c:v>231748.81500000012</c:v>
                </c:pt>
                <c:pt idx="105">
                  <c:v>258690.48200000002</c:v>
                </c:pt>
                <c:pt idx="106">
                  <c:v>257693.83900000004</c:v>
                </c:pt>
                <c:pt idx="107">
                  <c:v>240202.9169999999</c:v>
                </c:pt>
                <c:pt idx="108">
                  <c:v>229049.86699999997</c:v>
                </c:pt>
                <c:pt idx="109">
                  <c:v>255753.17200000014</c:v>
                </c:pt>
                <c:pt idx="110">
                  <c:v>262307.64900000009</c:v>
                </c:pt>
                <c:pt idx="111">
                  <c:v>276273.07300000009</c:v>
                </c:pt>
                <c:pt idx="112">
                  <c:v>299294.40499999997</c:v>
                </c:pt>
                <c:pt idx="113">
                  <c:v>315639.4310000001</c:v>
                </c:pt>
                <c:pt idx="114">
                  <c:v>319551.45400000009</c:v>
                </c:pt>
                <c:pt idx="115">
                  <c:v>318528.78600000008</c:v>
                </c:pt>
                <c:pt idx="116">
                  <c:v>306989.49100000021</c:v>
                </c:pt>
                <c:pt idx="117">
                  <c:v>272645.08499999996</c:v>
                </c:pt>
                <c:pt idx="118">
                  <c:v>251073.26099999991</c:v>
                </c:pt>
                <c:pt idx="119">
                  <c:v>258063.37300000011</c:v>
                </c:pt>
                <c:pt idx="120">
                  <c:v>267518.19499999995</c:v>
                </c:pt>
                <c:pt idx="121">
                  <c:v>272357.91299999994</c:v>
                </c:pt>
                <c:pt idx="122">
                  <c:v>268173.73600000009</c:v>
                </c:pt>
                <c:pt idx="123">
                  <c:v>253105.18600000005</c:v>
                </c:pt>
                <c:pt idx="124">
                  <c:v>217174.30900000007</c:v>
                </c:pt>
                <c:pt idx="125">
                  <c:v>237417.88999999998</c:v>
                </c:pt>
                <c:pt idx="126">
                  <c:v>259390.83299999993</c:v>
                </c:pt>
                <c:pt idx="127">
                  <c:v>267958.82099999994</c:v>
                </c:pt>
                <c:pt idx="128">
                  <c:v>273231.56499999994</c:v>
                </c:pt>
                <c:pt idx="129">
                  <c:v>269592.59899999999</c:v>
                </c:pt>
                <c:pt idx="130">
                  <c:v>240587.9819999999</c:v>
                </c:pt>
                <c:pt idx="131">
                  <c:v>220920.0400000001</c:v>
                </c:pt>
                <c:pt idx="132">
                  <c:v>217767.57</c:v>
                </c:pt>
                <c:pt idx="133">
                  <c:v>232456.28800000006</c:v>
                </c:pt>
                <c:pt idx="134">
                  <c:v>244977.39099999986</c:v>
                </c:pt>
                <c:pt idx="135">
                  <c:v>231353.19</c:v>
                </c:pt>
                <c:pt idx="136">
                  <c:v>213871.52999999991</c:v>
                </c:pt>
                <c:pt idx="137">
                  <c:v>204207.60499999981</c:v>
                </c:pt>
                <c:pt idx="138">
                  <c:v>195272.86699999985</c:v>
                </c:pt>
                <c:pt idx="139">
                  <c:v>197497.17199999996</c:v>
                </c:pt>
                <c:pt idx="140">
                  <c:v>203804.10699999987</c:v>
                </c:pt>
                <c:pt idx="141">
                  <c:v>198675.56099999999</c:v>
                </c:pt>
                <c:pt idx="142">
                  <c:v>202498.90899999993</c:v>
                </c:pt>
                <c:pt idx="143">
                  <c:v>195194.16999999993</c:v>
                </c:pt>
                <c:pt idx="144">
                  <c:v>220341.51699999996</c:v>
                </c:pt>
                <c:pt idx="145">
                  <c:v>235310.32700000002</c:v>
                </c:pt>
                <c:pt idx="146">
                  <c:v>237371.31099999999</c:v>
                </c:pt>
                <c:pt idx="147">
                  <c:v>206819.64699999991</c:v>
                </c:pt>
                <c:pt idx="148">
                  <c:v>195442.47600000005</c:v>
                </c:pt>
                <c:pt idx="149">
                  <c:v>178999.76599999995</c:v>
                </c:pt>
                <c:pt idx="150">
                  <c:v>160770.77099999995</c:v>
                </c:pt>
                <c:pt idx="151">
                  <c:v>171849.79400000005</c:v>
                </c:pt>
                <c:pt idx="152">
                  <c:v>181417.98899999986</c:v>
                </c:pt>
                <c:pt idx="153">
                  <c:v>165489.15499999985</c:v>
                </c:pt>
                <c:pt idx="154">
                  <c:v>155018.71199999997</c:v>
                </c:pt>
                <c:pt idx="155">
                  <c:v>180499.755</c:v>
                </c:pt>
                <c:pt idx="156">
                  <c:v>166408.44299999994</c:v>
                </c:pt>
                <c:pt idx="157">
                  <c:v>152096.53400000004</c:v>
                </c:pt>
                <c:pt idx="158">
                  <c:v>156826.57000000009</c:v>
                </c:pt>
                <c:pt idx="159">
                  <c:v>161384.29500000004</c:v>
                </c:pt>
                <c:pt idx="160">
                  <c:v>170707.73699999999</c:v>
                </c:pt>
                <c:pt idx="161">
                  <c:v>198084.95400000003</c:v>
                </c:pt>
                <c:pt idx="162">
                  <c:v>194622.98300000009</c:v>
                </c:pt>
                <c:pt idx="163">
                  <c:v>187719.61500000005</c:v>
                </c:pt>
                <c:pt idx="164">
                  <c:v>192138.73400000005</c:v>
                </c:pt>
                <c:pt idx="165">
                  <c:v>180677.00899999996</c:v>
                </c:pt>
                <c:pt idx="166">
                  <c:v>171395.38599999994</c:v>
                </c:pt>
                <c:pt idx="167">
                  <c:v>138352.33299999998</c:v>
                </c:pt>
                <c:pt idx="168">
                  <c:v>178195.73700000002</c:v>
                </c:pt>
                <c:pt idx="169">
                  <c:v>184938.19600000005</c:v>
                </c:pt>
                <c:pt idx="170">
                  <c:v>179503.0480000001</c:v>
                </c:pt>
                <c:pt idx="171">
                  <c:v>161890.99999999983</c:v>
                </c:pt>
                <c:pt idx="172">
                  <c:v>138656.14399999994</c:v>
                </c:pt>
                <c:pt idx="173">
                  <c:v>114386.565</c:v>
                </c:pt>
                <c:pt idx="174">
                  <c:v>128639.94399999993</c:v>
                </c:pt>
                <c:pt idx="175">
                  <c:v>157234.50499999989</c:v>
                </c:pt>
                <c:pt idx="176">
                  <c:v>171858.42500000005</c:v>
                </c:pt>
                <c:pt idx="177">
                  <c:v>164843.74299999996</c:v>
                </c:pt>
                <c:pt idx="178">
                  <c:v>162029.58599999998</c:v>
                </c:pt>
                <c:pt idx="179">
                  <c:v>142519.55100000006</c:v>
                </c:pt>
                <c:pt idx="180">
                  <c:v>114201.20400000006</c:v>
                </c:pt>
                <c:pt idx="181">
                  <c:v>115566.796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331520"/>
        <c:axId val="164333056"/>
      </c:areaChart>
      <c:dateAx>
        <c:axId val="164331520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164333056"/>
        <c:crosses val="autoZero"/>
        <c:auto val="1"/>
        <c:lblOffset val="100"/>
        <c:baseTimeUnit val="days"/>
      </c:dateAx>
      <c:valAx>
        <c:axId val="164333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MWh</a:t>
                </a:r>
              </a:p>
            </c:rich>
          </c:tx>
          <c:layout>
            <c:manualLayout>
              <c:xMode val="edge"/>
              <c:yMode val="edge"/>
              <c:x val="1.8291295904829565E-2"/>
              <c:y val="0.4232830271216098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4331520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11234865071917"/>
          <c:y val="7.0343778150729036E-2"/>
          <c:w val="0.70480228831499692"/>
          <c:h val="0.79870954162745389"/>
        </c:manualLayout>
      </c:layout>
      <c:lineChart>
        <c:grouping val="standard"/>
        <c:varyColors val="0"/>
        <c:ser>
          <c:idx val="0"/>
          <c:order val="0"/>
          <c:tx>
            <c:strRef>
              <c:f>' 53'!$Q$4</c:f>
              <c:strCache>
                <c:ptCount val="1"/>
                <c:pt idx="0">
                  <c:v>říjen</c:v>
                </c:pt>
              </c:strCache>
            </c:strRef>
          </c:tx>
          <c:marker>
            <c:symbol val="none"/>
          </c:marker>
          <c:cat>
            <c:numRef>
              <c:f>' 53'!$P$5:$P$35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 53'!$Q$5:$Q$35</c:f>
              <c:numCache>
                <c:formatCode>#,##0</c:formatCode>
                <c:ptCount val="31"/>
                <c:pt idx="0">
                  <c:v>112753.19600000001</c:v>
                </c:pt>
                <c:pt idx="1">
                  <c:v>124337.36399999997</c:v>
                </c:pt>
                <c:pt idx="2">
                  <c:v>116226.99099999998</c:v>
                </c:pt>
                <c:pt idx="3">
                  <c:v>112117.55099999995</c:v>
                </c:pt>
                <c:pt idx="4">
                  <c:v>100791.57699999998</c:v>
                </c:pt>
                <c:pt idx="5">
                  <c:v>80907.688000000009</c:v>
                </c:pt>
                <c:pt idx="6">
                  <c:v>76391.501000000047</c:v>
                </c:pt>
                <c:pt idx="7">
                  <c:v>88812.733999999997</c:v>
                </c:pt>
                <c:pt idx="8">
                  <c:v>87031.309999999983</c:v>
                </c:pt>
                <c:pt idx="9">
                  <c:v>76451.343999999997</c:v>
                </c:pt>
                <c:pt idx="10">
                  <c:v>71333.944999999963</c:v>
                </c:pt>
                <c:pt idx="11">
                  <c:v>68304.773999999976</c:v>
                </c:pt>
                <c:pt idx="12">
                  <c:v>63099.199000000001</c:v>
                </c:pt>
                <c:pt idx="13">
                  <c:v>62693.258000000023</c:v>
                </c:pt>
                <c:pt idx="14">
                  <c:v>72885.706000000006</c:v>
                </c:pt>
                <c:pt idx="15">
                  <c:v>76382.051999999938</c:v>
                </c:pt>
                <c:pt idx="16">
                  <c:v>81279.674999999988</c:v>
                </c:pt>
                <c:pt idx="17">
                  <c:v>85670.026000000013</c:v>
                </c:pt>
                <c:pt idx="18">
                  <c:v>94551.193999999989</c:v>
                </c:pt>
                <c:pt idx="19">
                  <c:v>97785.743999999962</c:v>
                </c:pt>
                <c:pt idx="20">
                  <c:v>118332.33399999994</c:v>
                </c:pt>
                <c:pt idx="21">
                  <c:v>130199.29099999998</c:v>
                </c:pt>
                <c:pt idx="22">
                  <c:v>141188.2129999999</c:v>
                </c:pt>
                <c:pt idx="23">
                  <c:v>143938.48900000006</c:v>
                </c:pt>
                <c:pt idx="24">
                  <c:v>135321.70699999997</c:v>
                </c:pt>
                <c:pt idx="25">
                  <c:v>128835.85600000001</c:v>
                </c:pt>
                <c:pt idx="26">
                  <c:v>140753.17399999997</c:v>
                </c:pt>
                <c:pt idx="27">
                  <c:v>157884.38800000004</c:v>
                </c:pt>
                <c:pt idx="28">
                  <c:v>143000.48800000001</c:v>
                </c:pt>
                <c:pt idx="29">
                  <c:v>110306.27700000005</c:v>
                </c:pt>
                <c:pt idx="30">
                  <c:v>122299.26200000008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 53'!$R$4</c:f>
              <c:strCache>
                <c:ptCount val="1"/>
                <c:pt idx="0">
                  <c:v>listopad</c:v>
                </c:pt>
              </c:strCache>
            </c:strRef>
          </c:tx>
          <c:marker>
            <c:symbol val="none"/>
          </c:marker>
          <c:cat>
            <c:numRef>
              <c:f>' 53'!$P$5:$P$35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 53'!$R$5:$R$35</c:f>
              <c:numCache>
                <c:formatCode>#,##0</c:formatCode>
                <c:ptCount val="31"/>
                <c:pt idx="0">
                  <c:v>122993.97299999997</c:v>
                </c:pt>
                <c:pt idx="1">
                  <c:v>118480.18600000005</c:v>
                </c:pt>
                <c:pt idx="2">
                  <c:v>120180.55899999998</c:v>
                </c:pt>
                <c:pt idx="3">
                  <c:v>114783.21100000001</c:v>
                </c:pt>
                <c:pt idx="4">
                  <c:v>120795.50200000004</c:v>
                </c:pt>
                <c:pt idx="5">
                  <c:v>116140.55400000002</c:v>
                </c:pt>
                <c:pt idx="6">
                  <c:v>120799.35100000004</c:v>
                </c:pt>
                <c:pt idx="7">
                  <c:v>127450.80499999989</c:v>
                </c:pt>
                <c:pt idx="8">
                  <c:v>132034.36299999995</c:v>
                </c:pt>
                <c:pt idx="9">
                  <c:v>128682.77200000003</c:v>
                </c:pt>
                <c:pt idx="10">
                  <c:v>135095.473</c:v>
                </c:pt>
                <c:pt idx="11">
                  <c:v>145594.04799999992</c:v>
                </c:pt>
                <c:pt idx="12">
                  <c:v>147979.17599999995</c:v>
                </c:pt>
                <c:pt idx="13">
                  <c:v>157181.02900000001</c:v>
                </c:pt>
                <c:pt idx="14">
                  <c:v>173073.02100000015</c:v>
                </c:pt>
                <c:pt idx="15">
                  <c:v>189357.44799999983</c:v>
                </c:pt>
                <c:pt idx="16">
                  <c:v>196659.652</c:v>
                </c:pt>
                <c:pt idx="17">
                  <c:v>212205.804</c:v>
                </c:pt>
                <c:pt idx="18">
                  <c:v>232075.3569999999</c:v>
                </c:pt>
                <c:pt idx="19">
                  <c:v>238923.75499999998</c:v>
                </c:pt>
                <c:pt idx="20">
                  <c:v>232868.44299999994</c:v>
                </c:pt>
                <c:pt idx="21">
                  <c:v>228345.17800000001</c:v>
                </c:pt>
                <c:pt idx="22">
                  <c:v>212944.37200000015</c:v>
                </c:pt>
                <c:pt idx="23">
                  <c:v>193588.74100000001</c:v>
                </c:pt>
                <c:pt idx="24">
                  <c:v>195468.91100000011</c:v>
                </c:pt>
                <c:pt idx="25">
                  <c:v>216885.9200000001</c:v>
                </c:pt>
                <c:pt idx="26">
                  <c:v>248980.56800000003</c:v>
                </c:pt>
                <c:pt idx="27">
                  <c:v>265322.30400000012</c:v>
                </c:pt>
                <c:pt idx="28">
                  <c:v>279231.58800000034</c:v>
                </c:pt>
                <c:pt idx="29">
                  <c:v>280771.03599999996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53'!$S$4</c:f>
              <c:strCache>
                <c:ptCount val="1"/>
                <c:pt idx="0">
                  <c:v>prosinec</c:v>
                </c:pt>
              </c:strCache>
            </c:strRef>
          </c:tx>
          <c:marker>
            <c:symbol val="none"/>
          </c:marker>
          <c:cat>
            <c:numRef>
              <c:f>' 53'!$P$5:$P$35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 53'!$S$5:$S$35</c:f>
              <c:numCache>
                <c:formatCode>#,##0</c:formatCode>
                <c:ptCount val="31"/>
                <c:pt idx="0">
                  <c:v>261292.99600000001</c:v>
                </c:pt>
                <c:pt idx="1">
                  <c:v>250964.79100000011</c:v>
                </c:pt>
                <c:pt idx="2">
                  <c:v>224722.69</c:v>
                </c:pt>
                <c:pt idx="3">
                  <c:v>223985.22500000003</c:v>
                </c:pt>
                <c:pt idx="4">
                  <c:v>242476.68100000004</c:v>
                </c:pt>
                <c:pt idx="5">
                  <c:v>246378.976</c:v>
                </c:pt>
                <c:pt idx="6">
                  <c:v>214053.20900000006</c:v>
                </c:pt>
                <c:pt idx="7">
                  <c:v>199343.58899999992</c:v>
                </c:pt>
                <c:pt idx="8">
                  <c:v>197568.10099999991</c:v>
                </c:pt>
                <c:pt idx="9">
                  <c:v>226128.74999999997</c:v>
                </c:pt>
                <c:pt idx="10">
                  <c:v>240238.9</c:v>
                </c:pt>
                <c:pt idx="11">
                  <c:v>249728.21599999993</c:v>
                </c:pt>
                <c:pt idx="12">
                  <c:v>265231.89799999999</c:v>
                </c:pt>
                <c:pt idx="13">
                  <c:v>269660.76599999989</c:v>
                </c:pt>
                <c:pt idx="14">
                  <c:v>262074.29000000004</c:v>
                </c:pt>
                <c:pt idx="15">
                  <c:v>268042.55199999997</c:v>
                </c:pt>
                <c:pt idx="16">
                  <c:v>265076.30699999997</c:v>
                </c:pt>
                <c:pt idx="17">
                  <c:v>256219.40500000009</c:v>
                </c:pt>
                <c:pt idx="18">
                  <c:v>263669.44099999999</c:v>
                </c:pt>
                <c:pt idx="19">
                  <c:v>264974.78400000004</c:v>
                </c:pt>
                <c:pt idx="20">
                  <c:v>239171.43099999998</c:v>
                </c:pt>
                <c:pt idx="21">
                  <c:v>203454.109</c:v>
                </c:pt>
                <c:pt idx="22">
                  <c:v>198697.65199999991</c:v>
                </c:pt>
                <c:pt idx="23">
                  <c:v>218932.62099999996</c:v>
                </c:pt>
                <c:pt idx="24">
                  <c:v>222009.25500000003</c:v>
                </c:pt>
                <c:pt idx="25">
                  <c:v>222190.71499999994</c:v>
                </c:pt>
                <c:pt idx="26">
                  <c:v>211597.21800000011</c:v>
                </c:pt>
                <c:pt idx="27">
                  <c:v>207749.82700000008</c:v>
                </c:pt>
                <c:pt idx="28">
                  <c:v>208849.55100000009</c:v>
                </c:pt>
                <c:pt idx="29">
                  <c:v>212621.185</c:v>
                </c:pt>
                <c:pt idx="30">
                  <c:v>212832.50500000012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 53'!$T$4</c:f>
              <c:strCache>
                <c:ptCount val="1"/>
                <c:pt idx="0">
                  <c:v>leden</c:v>
                </c:pt>
              </c:strCache>
            </c:strRef>
          </c:tx>
          <c:marker>
            <c:symbol val="none"/>
          </c:marker>
          <c:cat>
            <c:numRef>
              <c:f>' 53'!$P$5:$P$35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 53'!$T$5:$T$35</c:f>
              <c:numCache>
                <c:formatCode>#,##0</c:formatCode>
                <c:ptCount val="31"/>
                <c:pt idx="0">
                  <c:v>214392.51100000009</c:v>
                </c:pt>
                <c:pt idx="1">
                  <c:v>256750.04600000003</c:v>
                </c:pt>
                <c:pt idx="2">
                  <c:v>281975.82800000015</c:v>
                </c:pt>
                <c:pt idx="3">
                  <c:v>276362.41700000007</c:v>
                </c:pt>
                <c:pt idx="4">
                  <c:v>241379.24299999999</c:v>
                </c:pt>
                <c:pt idx="5">
                  <c:v>256023.87100000004</c:v>
                </c:pt>
                <c:pt idx="6">
                  <c:v>264439.01099999988</c:v>
                </c:pt>
                <c:pt idx="7">
                  <c:v>256263.91</c:v>
                </c:pt>
                <c:pt idx="8">
                  <c:v>256763.17500000028</c:v>
                </c:pt>
                <c:pt idx="9">
                  <c:v>264865.76</c:v>
                </c:pt>
                <c:pt idx="10">
                  <c:v>268950.73800000007</c:v>
                </c:pt>
                <c:pt idx="11">
                  <c:v>239706.88599999997</c:v>
                </c:pt>
                <c:pt idx="12">
                  <c:v>231748.81500000012</c:v>
                </c:pt>
                <c:pt idx="13">
                  <c:v>258690.48200000002</c:v>
                </c:pt>
                <c:pt idx="14">
                  <c:v>257693.83900000004</c:v>
                </c:pt>
                <c:pt idx="15">
                  <c:v>240202.9169999999</c:v>
                </c:pt>
                <c:pt idx="16">
                  <c:v>229049.86699999997</c:v>
                </c:pt>
                <c:pt idx="17">
                  <c:v>255753.17200000014</c:v>
                </c:pt>
                <c:pt idx="18">
                  <c:v>262307.64900000009</c:v>
                </c:pt>
                <c:pt idx="19">
                  <c:v>276273.07300000009</c:v>
                </c:pt>
                <c:pt idx="20">
                  <c:v>299294.40499999997</c:v>
                </c:pt>
                <c:pt idx="21">
                  <c:v>315639.4310000001</c:v>
                </c:pt>
                <c:pt idx="22">
                  <c:v>319551.45400000009</c:v>
                </c:pt>
                <c:pt idx="23">
                  <c:v>318528.78600000008</c:v>
                </c:pt>
                <c:pt idx="24">
                  <c:v>306989.49100000021</c:v>
                </c:pt>
                <c:pt idx="25">
                  <c:v>272645.08499999996</c:v>
                </c:pt>
                <c:pt idx="26">
                  <c:v>251073.26099999991</c:v>
                </c:pt>
                <c:pt idx="27">
                  <c:v>258063.37300000011</c:v>
                </c:pt>
                <c:pt idx="28">
                  <c:v>267518.19499999995</c:v>
                </c:pt>
                <c:pt idx="29">
                  <c:v>272357.91299999994</c:v>
                </c:pt>
                <c:pt idx="30">
                  <c:v>268173.73600000009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 53'!$U$4</c:f>
              <c:strCache>
                <c:ptCount val="1"/>
                <c:pt idx="0">
                  <c:v>únor</c:v>
                </c:pt>
              </c:strCache>
            </c:strRef>
          </c:tx>
          <c:marker>
            <c:symbol val="none"/>
          </c:marker>
          <c:cat>
            <c:numRef>
              <c:f>' 53'!$P$5:$P$35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 53'!$U$5:$U$35</c:f>
              <c:numCache>
                <c:formatCode>#,##0</c:formatCode>
                <c:ptCount val="31"/>
                <c:pt idx="0">
                  <c:v>253105.18600000005</c:v>
                </c:pt>
                <c:pt idx="1">
                  <c:v>217174.30900000007</c:v>
                </c:pt>
                <c:pt idx="2">
                  <c:v>237417.88999999998</c:v>
                </c:pt>
                <c:pt idx="3">
                  <c:v>259390.83299999993</c:v>
                </c:pt>
                <c:pt idx="4">
                  <c:v>267958.82099999994</c:v>
                </c:pt>
                <c:pt idx="5">
                  <c:v>273231.56499999994</c:v>
                </c:pt>
                <c:pt idx="6">
                  <c:v>269592.59899999999</c:v>
                </c:pt>
                <c:pt idx="7">
                  <c:v>240587.9819999999</c:v>
                </c:pt>
                <c:pt idx="8">
                  <c:v>220920.0400000001</c:v>
                </c:pt>
                <c:pt idx="9">
                  <c:v>217767.57</c:v>
                </c:pt>
                <c:pt idx="10">
                  <c:v>232456.28800000006</c:v>
                </c:pt>
                <c:pt idx="11">
                  <c:v>244977.39099999986</c:v>
                </c:pt>
                <c:pt idx="12">
                  <c:v>231353.19</c:v>
                </c:pt>
                <c:pt idx="13">
                  <c:v>213871.52999999991</c:v>
                </c:pt>
                <c:pt idx="14">
                  <c:v>204207.60499999981</c:v>
                </c:pt>
                <c:pt idx="15">
                  <c:v>195272.86699999985</c:v>
                </c:pt>
                <c:pt idx="16">
                  <c:v>197497.17199999996</c:v>
                </c:pt>
                <c:pt idx="17">
                  <c:v>203804.10699999987</c:v>
                </c:pt>
                <c:pt idx="18">
                  <c:v>198675.56099999999</c:v>
                </c:pt>
                <c:pt idx="19">
                  <c:v>202498.90899999993</c:v>
                </c:pt>
                <c:pt idx="20">
                  <c:v>195194.16999999993</c:v>
                </c:pt>
                <c:pt idx="21">
                  <c:v>220341.51699999996</c:v>
                </c:pt>
                <c:pt idx="22">
                  <c:v>235310.32700000002</c:v>
                </c:pt>
                <c:pt idx="23">
                  <c:v>237371.31099999999</c:v>
                </c:pt>
                <c:pt idx="24">
                  <c:v>206819.64699999991</c:v>
                </c:pt>
                <c:pt idx="25">
                  <c:v>195442.47600000005</c:v>
                </c:pt>
                <c:pt idx="26">
                  <c:v>178999.76599999995</c:v>
                </c:pt>
                <c:pt idx="27">
                  <c:v>160770.77099999995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 53'!$V$4</c:f>
              <c:strCache>
                <c:ptCount val="1"/>
                <c:pt idx="0">
                  <c:v>březen</c:v>
                </c:pt>
              </c:strCache>
            </c:strRef>
          </c:tx>
          <c:marker>
            <c:symbol val="none"/>
          </c:marker>
          <c:cat>
            <c:numRef>
              <c:f>' 53'!$P$5:$P$35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 53'!$V$5:$V$35</c:f>
              <c:numCache>
                <c:formatCode>#,##0</c:formatCode>
                <c:ptCount val="31"/>
                <c:pt idx="0">
                  <c:v>171849.79400000005</c:v>
                </c:pt>
                <c:pt idx="1">
                  <c:v>181417.98899999986</c:v>
                </c:pt>
                <c:pt idx="2">
                  <c:v>165489.15499999985</c:v>
                </c:pt>
                <c:pt idx="3">
                  <c:v>155018.71199999997</c:v>
                </c:pt>
                <c:pt idx="4">
                  <c:v>180499.755</c:v>
                </c:pt>
                <c:pt idx="5">
                  <c:v>166408.44299999994</c:v>
                </c:pt>
                <c:pt idx="6">
                  <c:v>152096.53400000004</c:v>
                </c:pt>
                <c:pt idx="7">
                  <c:v>156826.57000000009</c:v>
                </c:pt>
                <c:pt idx="8">
                  <c:v>161384.29500000004</c:v>
                </c:pt>
                <c:pt idx="9">
                  <c:v>170707.73699999999</c:v>
                </c:pt>
                <c:pt idx="10">
                  <c:v>198084.95400000003</c:v>
                </c:pt>
                <c:pt idx="11">
                  <c:v>194622.98300000009</c:v>
                </c:pt>
                <c:pt idx="12">
                  <c:v>187719.61500000005</c:v>
                </c:pt>
                <c:pt idx="13">
                  <c:v>192138.73400000005</c:v>
                </c:pt>
                <c:pt idx="14">
                  <c:v>180677.00899999996</c:v>
                </c:pt>
                <c:pt idx="15">
                  <c:v>171395.38599999994</c:v>
                </c:pt>
                <c:pt idx="16">
                  <c:v>138352.33299999998</c:v>
                </c:pt>
                <c:pt idx="17">
                  <c:v>178195.73700000002</c:v>
                </c:pt>
                <c:pt idx="18">
                  <c:v>184938.19600000005</c:v>
                </c:pt>
                <c:pt idx="19">
                  <c:v>179503.0480000001</c:v>
                </c:pt>
                <c:pt idx="20">
                  <c:v>161890.99999999983</c:v>
                </c:pt>
                <c:pt idx="21">
                  <c:v>138656.14399999994</c:v>
                </c:pt>
                <c:pt idx="22">
                  <c:v>114386.565</c:v>
                </c:pt>
                <c:pt idx="23">
                  <c:v>128639.94399999993</c:v>
                </c:pt>
                <c:pt idx="24">
                  <c:v>157234.50499999989</c:v>
                </c:pt>
                <c:pt idx="25">
                  <c:v>171858.42500000005</c:v>
                </c:pt>
                <c:pt idx="26">
                  <c:v>164843.74299999996</c:v>
                </c:pt>
                <c:pt idx="27">
                  <c:v>162029.58599999998</c:v>
                </c:pt>
                <c:pt idx="28">
                  <c:v>142519.55100000006</c:v>
                </c:pt>
                <c:pt idx="29">
                  <c:v>114201.20400000006</c:v>
                </c:pt>
                <c:pt idx="30">
                  <c:v>115566.796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77120"/>
        <c:axId val="164678656"/>
      </c:lineChart>
      <c:catAx>
        <c:axId val="1646771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678656"/>
        <c:crosses val="autoZero"/>
        <c:auto val="1"/>
        <c:lblAlgn val="ctr"/>
        <c:lblOffset val="100"/>
        <c:noMultiLvlLbl val="0"/>
      </c:catAx>
      <c:valAx>
        <c:axId val="164678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MWh</a:t>
                </a:r>
              </a:p>
            </c:rich>
          </c:tx>
          <c:layout>
            <c:manualLayout>
              <c:xMode val="edge"/>
              <c:yMode val="edge"/>
              <c:x val="2.8065403741630742E-2"/>
              <c:y val="0.4224980700941793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4677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54'!$N$8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 54'!$M$9:$M$15</c:f>
              <c:strCache>
                <c:ptCount val="7"/>
                <c:pt idx="0">
                  <c:v>stav zásob před zimní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 54'!$N$9:$N$15</c:f>
              <c:numCache>
                <c:formatCode>#,##0</c:formatCode>
                <c:ptCount val="7"/>
                <c:pt idx="0">
                  <c:v>2849.21908184217</c:v>
                </c:pt>
                <c:pt idx="1">
                  <c:v>2839.35287884217</c:v>
                </c:pt>
                <c:pt idx="2">
                  <c:v>2628.8392678421701</c:v>
                </c:pt>
                <c:pt idx="3">
                  <c:v>2205.1117698421699</c:v>
                </c:pt>
                <c:pt idx="4">
                  <c:v>1577.8590068421699</c:v>
                </c:pt>
                <c:pt idx="5">
                  <c:v>1237.74708784217</c:v>
                </c:pt>
                <c:pt idx="6">
                  <c:v>1182.7247508421699</c:v>
                </c:pt>
              </c:numCache>
            </c:numRef>
          </c:val>
        </c:ser>
        <c:ser>
          <c:idx val="1"/>
          <c:order val="1"/>
          <c:tx>
            <c:strRef>
              <c:f>' 54'!$O$8</c:f>
              <c:strCache>
                <c:ptCount val="1"/>
                <c:pt idx="0">
                  <c:v>2017/2018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 54'!$M$9:$M$15</c:f>
              <c:strCache>
                <c:ptCount val="7"/>
                <c:pt idx="0">
                  <c:v>stav zásob před zimní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 54'!$O$9:$O$15</c:f>
              <c:numCache>
                <c:formatCode>#,##0</c:formatCode>
                <c:ptCount val="7"/>
                <c:pt idx="0">
                  <c:v>3066.48478484217</c:v>
                </c:pt>
                <c:pt idx="1">
                  <c:v>3055.0127028421684</c:v>
                </c:pt>
                <c:pt idx="2">
                  <c:v>2709.1820758421686</c:v>
                </c:pt>
                <c:pt idx="3">
                  <c:v>2247.3555728421693</c:v>
                </c:pt>
                <c:pt idx="4">
                  <c:v>1491.92278384217</c:v>
                </c:pt>
                <c:pt idx="5">
                  <c:v>681.29315784216897</c:v>
                </c:pt>
                <c:pt idx="6">
                  <c:v>191.329584842169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77664"/>
        <c:axId val="164579200"/>
      </c:barChart>
      <c:catAx>
        <c:axId val="1645776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579200"/>
        <c:crosses val="autoZero"/>
        <c:auto val="1"/>
        <c:lblAlgn val="ctr"/>
        <c:lblOffset val="100"/>
        <c:noMultiLvlLbl val="0"/>
      </c:catAx>
      <c:valAx>
        <c:axId val="164579200"/>
        <c:scaling>
          <c:orientation val="minMax"/>
          <c:max val="3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množství plynu v 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3770934629929769E-2"/>
              <c:y val="0.25764824420644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4577664"/>
        <c:crosses val="autoZero"/>
        <c:crossBetween val="between"/>
        <c:majorUnit val="400"/>
      </c:valAx>
    </c:plotArea>
    <c:legend>
      <c:legendPos val="b"/>
      <c:layout>
        <c:manualLayout>
          <c:xMode val="edge"/>
          <c:yMode val="edge"/>
          <c:x val="0.39040820072316135"/>
          <c:y val="0.92340832590935407"/>
          <c:w val="0.21918341501018668"/>
          <c:h val="7.647187779688458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54'!$D$35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 54'!$C$36:$C$41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54'!$D$36:$D$41</c:f>
              <c:numCache>
                <c:formatCode>#,##0</c:formatCode>
                <c:ptCount val="6"/>
                <c:pt idx="0">
                  <c:v>2839.35287884217</c:v>
                </c:pt>
                <c:pt idx="1">
                  <c:v>2628.8392678421701</c:v>
                </c:pt>
                <c:pt idx="2">
                  <c:v>2205.1117698421699</c:v>
                </c:pt>
                <c:pt idx="3">
                  <c:v>1577.8590068421699</c:v>
                </c:pt>
                <c:pt idx="4">
                  <c:v>1237.74708784217</c:v>
                </c:pt>
                <c:pt idx="5">
                  <c:v>1182.7247508421699</c:v>
                </c:pt>
              </c:numCache>
            </c:numRef>
          </c:val>
        </c:ser>
        <c:ser>
          <c:idx val="1"/>
          <c:order val="1"/>
          <c:tx>
            <c:strRef>
              <c:f>' 54'!$E$35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 54'!$C$36:$C$41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54'!$E$36:$E$41</c:f>
              <c:numCache>
                <c:formatCode>#,##0</c:formatCode>
                <c:ptCount val="6"/>
                <c:pt idx="0">
                  <c:v>9.8662030000000414</c:v>
                </c:pt>
                <c:pt idx="1">
                  <c:v>220.3798139999999</c:v>
                </c:pt>
                <c:pt idx="2">
                  <c:v>644.10731200000009</c:v>
                </c:pt>
                <c:pt idx="3">
                  <c:v>1271.3600750000001</c:v>
                </c:pt>
                <c:pt idx="4">
                  <c:v>1611.471994</c:v>
                </c:pt>
                <c:pt idx="5">
                  <c:v>1666.4943310000001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612736"/>
        <c:axId val="164618624"/>
      </c:barChart>
      <c:catAx>
        <c:axId val="1646127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4618624"/>
        <c:crosses val="autoZero"/>
        <c:auto val="1"/>
        <c:lblAlgn val="ctr"/>
        <c:lblOffset val="100"/>
        <c:noMultiLvlLbl val="0"/>
      </c:catAx>
      <c:valAx>
        <c:axId val="1646186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4612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611915643411706"/>
          <c:y val="0.92340845603366284"/>
          <c:w val="0.42412165262558965"/>
          <c:h val="7.6591372024442897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54'!$D$51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 54'!$C$52:$C$57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54'!$D$52:$D$57</c:f>
              <c:numCache>
                <c:formatCode>#,##0</c:formatCode>
                <c:ptCount val="6"/>
                <c:pt idx="0">
                  <c:v>3055.0127028421684</c:v>
                </c:pt>
                <c:pt idx="1">
                  <c:v>2709.1820758421686</c:v>
                </c:pt>
                <c:pt idx="2">
                  <c:v>2247.3555728421693</c:v>
                </c:pt>
                <c:pt idx="3">
                  <c:v>1491.92278384217</c:v>
                </c:pt>
                <c:pt idx="4">
                  <c:v>681.29315784216897</c:v>
                </c:pt>
                <c:pt idx="5">
                  <c:v>191.329584842169</c:v>
                </c:pt>
              </c:numCache>
            </c:numRef>
          </c:val>
        </c:ser>
        <c:ser>
          <c:idx val="1"/>
          <c:order val="1"/>
          <c:tx>
            <c:strRef>
              <c:f>' 54'!$E$51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 54'!$C$52:$C$57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54'!$E$52:$E$57</c:f>
              <c:numCache>
                <c:formatCode>#,##0</c:formatCode>
                <c:ptCount val="6"/>
                <c:pt idx="0">
                  <c:v>11.472082000001592</c:v>
                </c:pt>
                <c:pt idx="1">
                  <c:v>357.30270900000141</c:v>
                </c:pt>
                <c:pt idx="2">
                  <c:v>819.12921200000073</c:v>
                </c:pt>
                <c:pt idx="3">
                  <c:v>1574.562001</c:v>
                </c:pt>
                <c:pt idx="4">
                  <c:v>2385.1916270000011</c:v>
                </c:pt>
                <c:pt idx="5">
                  <c:v>2875.1552000000011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595008"/>
        <c:axId val="163596544"/>
      </c:barChart>
      <c:catAx>
        <c:axId val="1635950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3596544"/>
        <c:crosses val="autoZero"/>
        <c:auto val="1"/>
        <c:lblAlgn val="ctr"/>
        <c:lblOffset val="100"/>
        <c:noMultiLvlLbl val="0"/>
      </c:catAx>
      <c:valAx>
        <c:axId val="1635965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3595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611915643411706"/>
          <c:y val="0.92340845603366284"/>
          <c:w val="0.42412165262558965"/>
          <c:h val="7.6591372024442897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Tok plynu do/z plynárenské soustavy ČR</a:t>
            </a:r>
          </a:p>
        </c:rich>
      </c:tx>
      <c:layout>
        <c:manualLayout>
          <c:xMode val="edge"/>
          <c:yMode val="edge"/>
          <c:x val="0.3093523134935644"/>
          <c:y val="1.120190164908633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2935183949464"/>
          <c:y val="0.11482612020350892"/>
          <c:w val="0.68171738358032752"/>
          <c:h val="0.6338635611725005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 55'!$E$17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 55'!$C$18:$C$23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55'!$E$18:$E$23</c:f>
              <c:numCache>
                <c:formatCode>#,##0.0</c:formatCode>
                <c:ptCount val="6"/>
                <c:pt idx="0">
                  <c:v>3331.2788149637645</c:v>
                </c:pt>
                <c:pt idx="1">
                  <c:v>3365.5778669070478</c:v>
                </c:pt>
                <c:pt idx="2">
                  <c:v>3124.0439732124114</c:v>
                </c:pt>
                <c:pt idx="3">
                  <c:v>3226.7730316962998</c:v>
                </c:pt>
                <c:pt idx="4">
                  <c:v>2825.7072220132677</c:v>
                </c:pt>
                <c:pt idx="5">
                  <c:v>3032.8971228341939</c:v>
                </c:pt>
              </c:numCache>
            </c:numRef>
          </c:val>
        </c:ser>
        <c:ser>
          <c:idx val="2"/>
          <c:order val="2"/>
          <c:tx>
            <c:strRef>
              <c:f>' 55'!$F$17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 55'!$C$18:$C$23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55'!$F$18:$F$23</c:f>
              <c:numCache>
                <c:formatCode>#,##0.0</c:formatCode>
                <c:ptCount val="6"/>
                <c:pt idx="0">
                  <c:v>-2460.508392922462</c:v>
                </c:pt>
                <c:pt idx="1">
                  <c:v>-2677.2936577067608</c:v>
                </c:pt>
                <c:pt idx="2">
                  <c:v>-2452.8621146577284</c:v>
                </c:pt>
                <c:pt idx="3">
                  <c:v>-2582.0917288620981</c:v>
                </c:pt>
                <c:pt idx="4">
                  <c:v>-2176.7214700403279</c:v>
                </c:pt>
                <c:pt idx="5">
                  <c:v>-2257.5585883334106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757888"/>
        <c:axId val="164759424"/>
      </c:barChart>
      <c:lineChart>
        <c:grouping val="standard"/>
        <c:varyColors val="0"/>
        <c:ser>
          <c:idx val="0"/>
          <c:order val="0"/>
          <c:tx>
            <c:strRef>
              <c:f>' 55'!$D$17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 55'!$C$18:$C$23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55'!$D$18:$D$23</c:f>
              <c:numCache>
                <c:formatCode>#,##0.0</c:formatCode>
                <c:ptCount val="6"/>
                <c:pt idx="0">
                  <c:v>870.77042204130248</c:v>
                </c:pt>
                <c:pt idx="1">
                  <c:v>688.28420920028702</c:v>
                </c:pt>
                <c:pt idx="2">
                  <c:v>671.181858554683</c:v>
                </c:pt>
                <c:pt idx="3">
                  <c:v>644.68130283420169</c:v>
                </c:pt>
                <c:pt idx="4">
                  <c:v>648.98575197293985</c:v>
                </c:pt>
                <c:pt idx="5">
                  <c:v>775.33853450078323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57888"/>
        <c:axId val="164759424"/>
      </c:lineChart>
      <c:catAx>
        <c:axId val="1647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64759424"/>
        <c:crossesAt val="-40000"/>
        <c:auto val="1"/>
        <c:lblAlgn val="ctr"/>
        <c:lblOffset val="100"/>
        <c:noMultiLvlLbl val="0"/>
      </c:catAx>
      <c:valAx>
        <c:axId val="164759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757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Tok plynu </a:t>
            </a:r>
            <a:r>
              <a:rPr lang="cs-CZ" b="0"/>
              <a:t>ze/do</a:t>
            </a:r>
            <a:r>
              <a:rPr lang="en-US" b="0"/>
              <a:t> </a:t>
            </a:r>
            <a:r>
              <a:rPr lang="cs-CZ" b="0"/>
              <a:t>ZP, které náleží do plynárenské soustavy ČR</a:t>
            </a:r>
            <a:endParaRPr lang="en-US" b="0"/>
          </a:p>
        </c:rich>
      </c:tx>
      <c:layout>
        <c:manualLayout>
          <c:xMode val="edge"/>
          <c:yMode val="edge"/>
          <c:x val="0.16112070052378824"/>
          <c:y val="4.04942065168683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29344748936952"/>
          <c:y val="0.11868177453428078"/>
          <c:w val="0.64678288576373366"/>
          <c:h val="0.6303105861767278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 55'!$O$17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 55'!$M$18:$M$23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55'!$O$18:$O$23</c:f>
              <c:numCache>
                <c:formatCode>#,##0.0</c:formatCode>
                <c:ptCount val="6"/>
                <c:pt idx="0">
                  <c:v>11.880266000000001</c:v>
                </c:pt>
                <c:pt idx="1">
                  <c:v>279.39258799999999</c:v>
                </c:pt>
                <c:pt idx="2">
                  <c:v>435.73335400000002</c:v>
                </c:pt>
                <c:pt idx="3">
                  <c:v>646.65603500000009</c:v>
                </c:pt>
                <c:pt idx="4">
                  <c:v>354.05200999999994</c:v>
                </c:pt>
                <c:pt idx="5">
                  <c:v>87.689631000000006</c:v>
                </c:pt>
              </c:numCache>
            </c:numRef>
          </c:val>
        </c:ser>
        <c:ser>
          <c:idx val="2"/>
          <c:order val="2"/>
          <c:tx>
            <c:strRef>
              <c:f>' 55'!$P$17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 55'!$M$18:$M$23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55'!$P$18:$P$23</c:f>
              <c:numCache>
                <c:formatCode>#,##0.0</c:formatCode>
                <c:ptCount val="6"/>
                <c:pt idx="0">
                  <c:v>-251.19025499999998</c:v>
                </c:pt>
                <c:pt idx="1">
                  <c:v>-69.958805999999996</c:v>
                </c:pt>
                <c:pt idx="2">
                  <c:v>-13.103755999999999</c:v>
                </c:pt>
                <c:pt idx="3">
                  <c:v>-20.601572000000001</c:v>
                </c:pt>
                <c:pt idx="4">
                  <c:v>-15.261058</c:v>
                </c:pt>
                <c:pt idx="5">
                  <c:v>-33.805493999999996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530816"/>
        <c:axId val="160532352"/>
      </c:barChart>
      <c:lineChart>
        <c:grouping val="standard"/>
        <c:varyColors val="0"/>
        <c:ser>
          <c:idx val="0"/>
          <c:order val="0"/>
          <c:tx>
            <c:strRef>
              <c:f>' 55'!$N$17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 55'!$M$18:$M$23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 55'!$N$18:$N$23</c:f>
              <c:numCache>
                <c:formatCode>#,##0.0</c:formatCode>
                <c:ptCount val="6"/>
                <c:pt idx="0">
                  <c:v>-239.30998899999997</c:v>
                </c:pt>
                <c:pt idx="1">
                  <c:v>209.43378200000001</c:v>
                </c:pt>
                <c:pt idx="2">
                  <c:v>422.62959800000004</c:v>
                </c:pt>
                <c:pt idx="3">
                  <c:v>626.05446300000006</c:v>
                </c:pt>
                <c:pt idx="4">
                  <c:v>338.79095199999995</c:v>
                </c:pt>
                <c:pt idx="5">
                  <c:v>53.88413700000001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30816"/>
        <c:axId val="160532352"/>
      </c:lineChart>
      <c:catAx>
        <c:axId val="1605308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60532352"/>
        <c:crossesAt val="-4000"/>
        <c:auto val="1"/>
        <c:lblAlgn val="ctr"/>
        <c:lblOffset val="100"/>
        <c:noMultiLvlLbl val="0"/>
      </c:catAx>
      <c:valAx>
        <c:axId val="160532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0530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78545312840257"/>
          <c:y val="0.27595723705268549"/>
          <c:w val="0.16379947048103702"/>
          <c:h val="0.3890485884386403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4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25713646259334"/>
          <c:y val="5.2287646281895465E-2"/>
          <c:w val="0.47868156015381796"/>
          <c:h val="0.94771235371810458"/>
        </c:manualLayout>
      </c:layout>
      <c:pie3DChart>
        <c:varyColors val="1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explosion val="25"/>
          <c:val>
            <c:numRef>
              <c:f>' 56'!$L$9:$L$14</c:f>
              <c:numCache>
                <c:formatCode>0.0%</c:formatCode>
                <c:ptCount val="6"/>
                <c:pt idx="0">
                  <c:v>0.11142601757521205</c:v>
                </c:pt>
                <c:pt idx="1">
                  <c:v>0.15801381658689442</c:v>
                </c:pt>
                <c:pt idx="2">
                  <c:v>0.18925804293377016</c:v>
                </c:pt>
                <c:pt idx="3">
                  <c:v>0.2219167124597653</c:v>
                </c:pt>
                <c:pt idx="4">
                  <c:v>0.1734519090898298</c:v>
                </c:pt>
                <c:pt idx="5">
                  <c:v>0.14593350135452837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6B39FA5-80C9-47AB-A4BF-243DAB5BA602}" type="doc">
      <dgm:prSet loTypeId="urn:microsoft.com/office/officeart/2008/layout/AlternatingHexagons" loCatId="list" qsTypeId="urn:microsoft.com/office/officeart/2005/8/quickstyle/3d9" qsCatId="3D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27FF403C-7DE5-42ED-96A8-B9A7035C2F18}">
      <dgm:prSet phldrT="[Text]" custT="1"/>
      <dgm:spPr>
        <a:solidFill>
          <a:schemeClr val="bg1">
            <a:lumMod val="95000"/>
          </a:schemeClr>
        </a:solidFill>
      </dgm:spPr>
      <dgm:t>
        <a:bodyPr/>
        <a:lstStyle/>
        <a:p>
          <a:r>
            <a:rPr lang="cs-CZ" sz="800">
              <a:latin typeface="Arial Narrow" panose="020B0606020202030204" pitchFamily="34" charset="0"/>
            </a:rPr>
            <a:t>2010</a:t>
          </a:r>
        </a:p>
      </dgm:t>
    </dgm:pt>
    <dgm:pt modelId="{418E75C0-FD02-4A3F-A0EF-50F6FF85F4C6}" type="parTrans" cxnId="{3B09C105-3F0F-4EFD-94C7-551DEF000A7F}">
      <dgm:prSet/>
      <dgm:spPr/>
      <dgm:t>
        <a:bodyPr/>
        <a:lstStyle/>
        <a:p>
          <a:endParaRPr lang="cs-CZ" sz="1200">
            <a:latin typeface="Arial Narrow" panose="020B0606020202030204" pitchFamily="34" charset="0"/>
          </a:endParaRPr>
        </a:p>
      </dgm:t>
    </dgm:pt>
    <dgm:pt modelId="{8BB62AA4-B67A-4CA3-BAB9-8E1026E21F68}" type="sibTrans" cxnId="{3B09C105-3F0F-4EFD-94C7-551DEF000A7F}">
      <dgm:prSet custT="1"/>
      <dgm:spPr>
        <a:solidFill>
          <a:schemeClr val="bg1"/>
        </a:solidFill>
      </dgm:spPr>
      <dgm:t>
        <a:bodyPr/>
        <a:lstStyle/>
        <a:p>
          <a:pPr algn="ctr"/>
          <a:r>
            <a:rPr lang="cs-CZ" sz="700">
              <a:latin typeface="Arial Narrow" panose="020B0606020202030204" pitchFamily="34" charset="0"/>
            </a:rPr>
            <a:t>2009</a:t>
          </a:r>
        </a:p>
      </dgm:t>
    </dgm:pt>
    <dgm:pt modelId="{4D32E084-A766-4381-A1AA-651E97F7793A}">
      <dgm:prSet phldrT="[Text]" custT="1"/>
      <dgm:spPr>
        <a:solidFill>
          <a:srgbClr val="ECECEC"/>
        </a:solidFill>
      </dgm:spPr>
      <dgm:t>
        <a:bodyPr/>
        <a:lstStyle/>
        <a:p>
          <a:r>
            <a:rPr lang="cs-CZ" sz="900">
              <a:latin typeface="Arial Narrow" panose="020B0606020202030204" pitchFamily="34" charset="0"/>
            </a:rPr>
            <a:t>2011</a:t>
          </a:r>
        </a:p>
      </dgm:t>
    </dgm:pt>
    <dgm:pt modelId="{E2F52A7F-444F-4DF9-BBF4-C1AF61FF2D81}" type="parTrans" cxnId="{630308EA-25C5-44A4-B9F8-3632C9BE301E}">
      <dgm:prSet/>
      <dgm:spPr/>
      <dgm:t>
        <a:bodyPr/>
        <a:lstStyle/>
        <a:p>
          <a:endParaRPr lang="cs-CZ" sz="1200">
            <a:latin typeface="Arial Narrow" panose="020B0606020202030204" pitchFamily="34" charset="0"/>
          </a:endParaRPr>
        </a:p>
      </dgm:t>
    </dgm:pt>
    <dgm:pt modelId="{31FA092C-56E9-471D-8B11-5B524473C9C4}" type="sibTrans" cxnId="{630308EA-25C5-44A4-B9F8-3632C9BE301E}">
      <dgm:prSet custT="1"/>
      <dgm:spPr>
        <a:solidFill>
          <a:srgbClr val="D3D3D3"/>
        </a:solidFill>
      </dgm:spPr>
      <dgm:t>
        <a:bodyPr/>
        <a:lstStyle/>
        <a:p>
          <a:r>
            <a:rPr lang="cs-CZ" sz="1000">
              <a:latin typeface="Arial Narrow" panose="020B0606020202030204" pitchFamily="34" charset="0"/>
            </a:rPr>
            <a:t>2012</a:t>
          </a:r>
        </a:p>
      </dgm:t>
    </dgm:pt>
    <dgm:pt modelId="{0EA3FF75-C61D-4759-9266-EA692D582E13}">
      <dgm:prSet phldrT="[Text]" custT="1"/>
      <dgm:spPr>
        <a:solidFill>
          <a:schemeClr val="bg1">
            <a:lumMod val="75000"/>
          </a:schemeClr>
        </a:solidFill>
      </dgm:spPr>
      <dgm:t>
        <a:bodyPr/>
        <a:lstStyle/>
        <a:p>
          <a:r>
            <a:rPr lang="cs-CZ" sz="1100">
              <a:latin typeface="Arial Narrow" panose="020B0606020202030204" pitchFamily="34" charset="0"/>
            </a:rPr>
            <a:t>2014</a:t>
          </a:r>
        </a:p>
      </dgm:t>
    </dgm:pt>
    <dgm:pt modelId="{3197C5D7-B505-4C3D-8920-F1F7D9CA77F1}" type="parTrans" cxnId="{615306C0-D8DF-4879-AB24-8CFA938933EF}">
      <dgm:prSet/>
      <dgm:spPr/>
      <dgm:t>
        <a:bodyPr/>
        <a:lstStyle/>
        <a:p>
          <a:endParaRPr lang="cs-CZ" sz="1200">
            <a:latin typeface="Arial Narrow" panose="020B0606020202030204" pitchFamily="34" charset="0"/>
          </a:endParaRPr>
        </a:p>
      </dgm:t>
    </dgm:pt>
    <dgm:pt modelId="{C914296D-1ED4-4B52-844D-8DD5B52756AC}" type="sibTrans" cxnId="{615306C0-D8DF-4879-AB24-8CFA938933EF}">
      <dgm:prSet custT="1"/>
      <dgm:spPr>
        <a:solidFill>
          <a:srgbClr val="D5D5D5"/>
        </a:solidFill>
      </dgm:spPr>
      <dgm:t>
        <a:bodyPr/>
        <a:lstStyle/>
        <a:p>
          <a:r>
            <a:rPr lang="cs-CZ" sz="1050">
              <a:latin typeface="Arial Narrow" panose="020B0606020202030204" pitchFamily="34" charset="0"/>
            </a:rPr>
            <a:t>2013</a:t>
          </a:r>
        </a:p>
      </dgm:t>
    </dgm:pt>
    <dgm:pt modelId="{23CE5867-7575-4790-9452-09AFB3788CB7}">
      <dgm:prSet phldrT="[Text]" custT="1"/>
      <dgm:spPr>
        <a:solidFill>
          <a:schemeClr val="bg1">
            <a:lumMod val="65000"/>
          </a:schemeClr>
        </a:solidFill>
      </dgm:spPr>
      <dgm:t>
        <a:bodyPr/>
        <a:lstStyle/>
        <a:p>
          <a:r>
            <a:rPr lang="cs-CZ" sz="1200">
              <a:latin typeface="Arial Narrow" panose="020B0606020202030204" pitchFamily="34" charset="0"/>
            </a:rPr>
            <a:t>2015</a:t>
          </a:r>
        </a:p>
      </dgm:t>
    </dgm:pt>
    <dgm:pt modelId="{2459BC9F-7901-4C5E-9BDE-B44FA1B86DB3}" type="parTrans" cxnId="{C64BB18C-D2FC-4F06-888D-60E2111947CF}">
      <dgm:prSet/>
      <dgm:spPr/>
      <dgm:t>
        <a:bodyPr/>
        <a:lstStyle/>
        <a:p>
          <a:endParaRPr lang="cs-CZ" sz="1200">
            <a:latin typeface="Arial Narrow" panose="020B0606020202030204" pitchFamily="34" charset="0"/>
          </a:endParaRPr>
        </a:p>
      </dgm:t>
    </dgm:pt>
    <dgm:pt modelId="{9EDE7991-0CFC-4FE1-B068-295CE307DA7B}" type="sibTrans" cxnId="{C64BB18C-D2FC-4F06-888D-60E2111947CF}">
      <dgm:prSet custT="1"/>
      <dgm:spPr>
        <a:solidFill>
          <a:srgbClr val="979797"/>
        </a:solidFill>
      </dgm:spPr>
      <dgm:t>
        <a:bodyPr anchor="ctr"/>
        <a:lstStyle/>
        <a:p>
          <a:r>
            <a:rPr lang="cs-CZ" sz="1400">
              <a:latin typeface="Arial Narrow" panose="020B0606020202030204" pitchFamily="34" charset="0"/>
            </a:rPr>
            <a:t>2016</a:t>
          </a:r>
        </a:p>
      </dgm:t>
    </dgm:pt>
    <dgm:pt modelId="{3E67DA22-B979-4D6B-AD4F-E62C52C39B94}">
      <dgm:prSet phldrT="[Text]" custT="1"/>
      <dgm:spPr/>
      <dgm:t>
        <a:bodyPr anchor="ctr"/>
        <a:lstStyle/>
        <a:p>
          <a:r>
            <a:rPr lang="cs-CZ" sz="2000" b="0">
              <a:latin typeface="Arial Narrow" panose="020B0606020202030204" pitchFamily="34" charset="0"/>
            </a:rPr>
            <a:t>2018</a:t>
          </a:r>
        </a:p>
      </dgm:t>
    </dgm:pt>
    <dgm:pt modelId="{2E1D77D3-F800-49F0-814E-B7076D6D4696}" type="sibTrans" cxnId="{6F462594-8130-4E9B-87F9-7D310AD89A28}">
      <dgm:prSet custT="1"/>
      <dgm:spPr>
        <a:solidFill>
          <a:schemeClr val="bg1">
            <a:lumMod val="50000"/>
          </a:schemeClr>
        </a:solidFill>
      </dgm:spPr>
      <dgm:t>
        <a:bodyPr/>
        <a:lstStyle/>
        <a:p>
          <a:r>
            <a:rPr lang="cs-CZ" sz="1600">
              <a:latin typeface="Arial Narrow" panose="020B0606020202030204" pitchFamily="34" charset="0"/>
            </a:rPr>
            <a:t>2017</a:t>
          </a:r>
        </a:p>
      </dgm:t>
    </dgm:pt>
    <dgm:pt modelId="{836FC5E9-DAAA-4B0E-86FC-76295393495E}" type="parTrans" cxnId="{6F462594-8130-4E9B-87F9-7D310AD89A28}">
      <dgm:prSet/>
      <dgm:spPr/>
      <dgm:t>
        <a:bodyPr/>
        <a:lstStyle/>
        <a:p>
          <a:endParaRPr lang="cs-CZ" sz="1200">
            <a:latin typeface="Arial Narrow" panose="020B0606020202030204" pitchFamily="34" charset="0"/>
          </a:endParaRPr>
        </a:p>
      </dgm:t>
    </dgm:pt>
    <dgm:pt modelId="{B6ADDCF6-D6A0-4AB7-A045-95B47F38412B}" type="pres">
      <dgm:prSet presAssocID="{46B39FA5-80C9-47AB-A4BF-243DAB5BA602}" presName="Name0" presStyleCnt="0">
        <dgm:presLayoutVars>
          <dgm:chMax/>
          <dgm:chPref/>
          <dgm:dir/>
          <dgm:animLvl val="lvl"/>
        </dgm:presLayoutVars>
      </dgm:prSet>
      <dgm:spPr/>
      <dgm:t>
        <a:bodyPr/>
        <a:lstStyle/>
        <a:p>
          <a:endParaRPr lang="cs-CZ"/>
        </a:p>
      </dgm:t>
    </dgm:pt>
    <dgm:pt modelId="{6395CFEC-29AC-4896-8856-637E3075A5A4}" type="pres">
      <dgm:prSet presAssocID="{27FF403C-7DE5-42ED-96A8-B9A7035C2F18}" presName="composite" presStyleCnt="0"/>
      <dgm:spPr/>
    </dgm:pt>
    <dgm:pt modelId="{71EE2B7E-64B9-4322-9D46-555D0DD65460}" type="pres">
      <dgm:prSet presAssocID="{27FF403C-7DE5-42ED-96A8-B9A7035C2F18}" presName="Parent1" presStyleLbl="node1" presStyleIdx="0" presStyleCnt="10">
        <dgm:presLayoutVars>
          <dgm:chMax val="1"/>
          <dgm:chPref val="1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255689DF-A8DB-4F16-8DB0-0808CE6AEBCF}" type="pres">
      <dgm:prSet presAssocID="{27FF403C-7DE5-42ED-96A8-B9A7035C2F18}" presName="Childtext1" presStyleLbl="revTx" presStyleIdx="0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64709E0E-D017-4245-832F-537A21D2B170}" type="pres">
      <dgm:prSet presAssocID="{27FF403C-7DE5-42ED-96A8-B9A7035C2F18}" presName="BalanceSpacing" presStyleCnt="0"/>
      <dgm:spPr/>
    </dgm:pt>
    <dgm:pt modelId="{1E184C59-A022-4858-93FD-4930BE090D7C}" type="pres">
      <dgm:prSet presAssocID="{27FF403C-7DE5-42ED-96A8-B9A7035C2F18}" presName="BalanceSpacing1" presStyleCnt="0"/>
      <dgm:spPr/>
    </dgm:pt>
    <dgm:pt modelId="{178E0A9F-0843-4EC4-8A99-411B750F9228}" type="pres">
      <dgm:prSet presAssocID="{8BB62AA4-B67A-4CA3-BAB9-8E1026E21F68}" presName="Accent1Text" presStyleLbl="node1" presStyleIdx="1" presStyleCnt="10"/>
      <dgm:spPr/>
      <dgm:t>
        <a:bodyPr/>
        <a:lstStyle/>
        <a:p>
          <a:endParaRPr lang="cs-CZ"/>
        </a:p>
      </dgm:t>
    </dgm:pt>
    <dgm:pt modelId="{6714F115-89A1-43FD-8EE9-6E381BE11A19}" type="pres">
      <dgm:prSet presAssocID="{8BB62AA4-B67A-4CA3-BAB9-8E1026E21F68}" presName="spaceBetweenRectangles" presStyleCnt="0"/>
      <dgm:spPr/>
    </dgm:pt>
    <dgm:pt modelId="{5C4B9E49-8AD7-4AB9-8967-F502B8211E62}" type="pres">
      <dgm:prSet presAssocID="{4D32E084-A766-4381-A1AA-651E97F7793A}" presName="composite" presStyleCnt="0"/>
      <dgm:spPr/>
    </dgm:pt>
    <dgm:pt modelId="{A8D55F37-6432-443C-9DDF-305F91379466}" type="pres">
      <dgm:prSet presAssocID="{4D32E084-A766-4381-A1AA-651E97F7793A}" presName="Parent1" presStyleLbl="node1" presStyleIdx="2" presStyleCnt="10">
        <dgm:presLayoutVars>
          <dgm:chMax val="1"/>
          <dgm:chPref val="1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462EE904-BBFB-48B7-987A-CC945A41C788}" type="pres">
      <dgm:prSet presAssocID="{4D32E084-A766-4381-A1AA-651E97F7793A}" presName="Childtext1" presStyleLbl="revTx" presStyleIdx="1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D666018B-51AF-430C-A5B8-330738117F6A}" type="pres">
      <dgm:prSet presAssocID="{4D32E084-A766-4381-A1AA-651E97F7793A}" presName="BalanceSpacing" presStyleCnt="0"/>
      <dgm:spPr/>
    </dgm:pt>
    <dgm:pt modelId="{6B5B2397-23E3-4C18-8D12-129295BAFF4A}" type="pres">
      <dgm:prSet presAssocID="{4D32E084-A766-4381-A1AA-651E97F7793A}" presName="BalanceSpacing1" presStyleCnt="0"/>
      <dgm:spPr/>
    </dgm:pt>
    <dgm:pt modelId="{05131686-8710-42DD-BA1D-DBD88BE82266}" type="pres">
      <dgm:prSet presAssocID="{31FA092C-56E9-471D-8B11-5B524473C9C4}" presName="Accent1Text" presStyleLbl="node1" presStyleIdx="3" presStyleCnt="10"/>
      <dgm:spPr/>
      <dgm:t>
        <a:bodyPr/>
        <a:lstStyle/>
        <a:p>
          <a:endParaRPr lang="cs-CZ"/>
        </a:p>
      </dgm:t>
    </dgm:pt>
    <dgm:pt modelId="{88006B79-665C-46FF-AB0E-BECE06F27E8C}" type="pres">
      <dgm:prSet presAssocID="{31FA092C-56E9-471D-8B11-5B524473C9C4}" presName="spaceBetweenRectangles" presStyleCnt="0"/>
      <dgm:spPr/>
    </dgm:pt>
    <dgm:pt modelId="{DFD3D1DF-A954-4692-913C-9DBE279CEB46}" type="pres">
      <dgm:prSet presAssocID="{0EA3FF75-C61D-4759-9266-EA692D582E13}" presName="composite" presStyleCnt="0"/>
      <dgm:spPr/>
    </dgm:pt>
    <dgm:pt modelId="{18A6A635-E1C8-4243-B7EB-07050F764903}" type="pres">
      <dgm:prSet presAssocID="{0EA3FF75-C61D-4759-9266-EA692D582E13}" presName="Parent1" presStyleLbl="node1" presStyleIdx="4" presStyleCnt="10">
        <dgm:presLayoutVars>
          <dgm:chMax val="1"/>
          <dgm:chPref val="1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EC6F57E5-182B-44D7-9034-C974A7623A02}" type="pres">
      <dgm:prSet presAssocID="{0EA3FF75-C61D-4759-9266-EA692D582E13}" presName="Childtext1" presStyleLbl="revTx" presStyleIdx="2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D5E34263-A778-4CD1-9690-2D7B118D7E41}" type="pres">
      <dgm:prSet presAssocID="{0EA3FF75-C61D-4759-9266-EA692D582E13}" presName="BalanceSpacing" presStyleCnt="0"/>
      <dgm:spPr/>
    </dgm:pt>
    <dgm:pt modelId="{88C9215B-9403-4886-B121-61104AE6E3F2}" type="pres">
      <dgm:prSet presAssocID="{0EA3FF75-C61D-4759-9266-EA692D582E13}" presName="BalanceSpacing1" presStyleCnt="0"/>
      <dgm:spPr/>
    </dgm:pt>
    <dgm:pt modelId="{30C18C49-54C0-461D-8148-F03D4364D001}" type="pres">
      <dgm:prSet presAssocID="{C914296D-1ED4-4B52-844D-8DD5B52756AC}" presName="Accent1Text" presStyleLbl="node1" presStyleIdx="5" presStyleCnt="10"/>
      <dgm:spPr/>
      <dgm:t>
        <a:bodyPr/>
        <a:lstStyle/>
        <a:p>
          <a:endParaRPr lang="cs-CZ"/>
        </a:p>
      </dgm:t>
    </dgm:pt>
    <dgm:pt modelId="{45CEBE70-BD42-4E4E-8B2B-810AF3E4FE62}" type="pres">
      <dgm:prSet presAssocID="{C914296D-1ED4-4B52-844D-8DD5B52756AC}" presName="spaceBetweenRectangles" presStyleCnt="0"/>
      <dgm:spPr/>
    </dgm:pt>
    <dgm:pt modelId="{F9E21A1B-82C4-4D98-968E-70B2385675A1}" type="pres">
      <dgm:prSet presAssocID="{23CE5867-7575-4790-9452-09AFB3788CB7}" presName="composite" presStyleCnt="0"/>
      <dgm:spPr/>
    </dgm:pt>
    <dgm:pt modelId="{F448F2B3-75B3-4A63-87F5-FA6BE2A80ECB}" type="pres">
      <dgm:prSet presAssocID="{23CE5867-7575-4790-9452-09AFB3788CB7}" presName="Parent1" presStyleLbl="node1" presStyleIdx="6" presStyleCnt="10">
        <dgm:presLayoutVars>
          <dgm:chMax val="1"/>
          <dgm:chPref val="1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EA18F6A7-52CF-4FED-B912-2B5E1C3E02F7}" type="pres">
      <dgm:prSet presAssocID="{23CE5867-7575-4790-9452-09AFB3788CB7}" presName="Childtext1" presStyleLbl="revTx" presStyleIdx="3" presStyleCnt="5">
        <dgm:presLayoutVars>
          <dgm:chMax val="0"/>
          <dgm:chPref val="0"/>
          <dgm:bulletEnabled val="1"/>
        </dgm:presLayoutVars>
      </dgm:prSet>
      <dgm:spPr/>
    </dgm:pt>
    <dgm:pt modelId="{904B0D65-7D4B-42E1-B8B2-B412E8371E48}" type="pres">
      <dgm:prSet presAssocID="{23CE5867-7575-4790-9452-09AFB3788CB7}" presName="BalanceSpacing" presStyleCnt="0"/>
      <dgm:spPr/>
    </dgm:pt>
    <dgm:pt modelId="{D9D2B6AD-5CF2-43F9-AB2D-23D107391515}" type="pres">
      <dgm:prSet presAssocID="{23CE5867-7575-4790-9452-09AFB3788CB7}" presName="BalanceSpacing1" presStyleCnt="0"/>
      <dgm:spPr/>
    </dgm:pt>
    <dgm:pt modelId="{F630A9AF-6380-447A-8326-3D5BCBE383FB}" type="pres">
      <dgm:prSet presAssocID="{9EDE7991-0CFC-4FE1-B068-295CE307DA7B}" presName="Accent1Text" presStyleLbl="node1" presStyleIdx="7" presStyleCnt="10"/>
      <dgm:spPr/>
      <dgm:t>
        <a:bodyPr/>
        <a:lstStyle/>
        <a:p>
          <a:endParaRPr lang="cs-CZ"/>
        </a:p>
      </dgm:t>
    </dgm:pt>
    <dgm:pt modelId="{24285E53-2D3E-4A94-B641-520B9CFEE160}" type="pres">
      <dgm:prSet presAssocID="{9EDE7991-0CFC-4FE1-B068-295CE307DA7B}" presName="spaceBetweenRectangles" presStyleCnt="0"/>
      <dgm:spPr/>
    </dgm:pt>
    <dgm:pt modelId="{2C5B1D33-5481-4334-9679-D251F69DFDE9}" type="pres">
      <dgm:prSet presAssocID="{3E67DA22-B979-4D6B-AD4F-E62C52C39B94}" presName="composite" presStyleCnt="0"/>
      <dgm:spPr/>
    </dgm:pt>
    <dgm:pt modelId="{757A04B9-BCAE-490B-B3DD-2C26FD6BA491}" type="pres">
      <dgm:prSet presAssocID="{3E67DA22-B979-4D6B-AD4F-E62C52C39B94}" presName="Parent1" presStyleLbl="node1" presStyleIdx="8" presStyleCnt="10">
        <dgm:presLayoutVars>
          <dgm:chMax val="1"/>
          <dgm:chPref val="1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6A4979A8-70F8-460B-BBA4-637BD2DF5BAE}" type="pres">
      <dgm:prSet presAssocID="{3E67DA22-B979-4D6B-AD4F-E62C52C39B94}" presName="Childtext1" presStyleLbl="revTx" presStyleIdx="4" presStyleCnt="5">
        <dgm:presLayoutVars>
          <dgm:chMax val="0"/>
          <dgm:chPref val="0"/>
          <dgm:bulletEnabled val="1"/>
        </dgm:presLayoutVars>
      </dgm:prSet>
      <dgm:spPr/>
    </dgm:pt>
    <dgm:pt modelId="{1F1B87CB-B14C-446D-A770-B19CB20FD40A}" type="pres">
      <dgm:prSet presAssocID="{3E67DA22-B979-4D6B-AD4F-E62C52C39B94}" presName="BalanceSpacing" presStyleCnt="0"/>
      <dgm:spPr/>
    </dgm:pt>
    <dgm:pt modelId="{BC53BD33-95E7-4153-9518-88CF2892D61D}" type="pres">
      <dgm:prSet presAssocID="{3E67DA22-B979-4D6B-AD4F-E62C52C39B94}" presName="BalanceSpacing1" presStyleCnt="0"/>
      <dgm:spPr/>
    </dgm:pt>
    <dgm:pt modelId="{82234DFA-7457-43A4-A0F9-E4416A80666E}" type="pres">
      <dgm:prSet presAssocID="{2E1D77D3-F800-49F0-814E-B7076D6D4696}" presName="Accent1Text" presStyleLbl="node1" presStyleIdx="9" presStyleCnt="10"/>
      <dgm:spPr/>
      <dgm:t>
        <a:bodyPr/>
        <a:lstStyle/>
        <a:p>
          <a:endParaRPr lang="cs-CZ"/>
        </a:p>
      </dgm:t>
    </dgm:pt>
  </dgm:ptLst>
  <dgm:cxnLst>
    <dgm:cxn modelId="{448774B4-7341-43C4-A16E-1448CFD5B8C8}" type="presOf" srcId="{46B39FA5-80C9-47AB-A4BF-243DAB5BA602}" destId="{B6ADDCF6-D6A0-4AB7-A045-95B47F38412B}" srcOrd="0" destOrd="0" presId="urn:microsoft.com/office/officeart/2008/layout/AlternatingHexagons"/>
    <dgm:cxn modelId="{C64BB18C-D2FC-4F06-888D-60E2111947CF}" srcId="{46B39FA5-80C9-47AB-A4BF-243DAB5BA602}" destId="{23CE5867-7575-4790-9452-09AFB3788CB7}" srcOrd="3" destOrd="0" parTransId="{2459BC9F-7901-4C5E-9BDE-B44FA1B86DB3}" sibTransId="{9EDE7991-0CFC-4FE1-B068-295CE307DA7B}"/>
    <dgm:cxn modelId="{615306C0-D8DF-4879-AB24-8CFA938933EF}" srcId="{46B39FA5-80C9-47AB-A4BF-243DAB5BA602}" destId="{0EA3FF75-C61D-4759-9266-EA692D582E13}" srcOrd="2" destOrd="0" parTransId="{3197C5D7-B505-4C3D-8920-F1F7D9CA77F1}" sibTransId="{C914296D-1ED4-4B52-844D-8DD5B52756AC}"/>
    <dgm:cxn modelId="{6F462594-8130-4E9B-87F9-7D310AD89A28}" srcId="{46B39FA5-80C9-47AB-A4BF-243DAB5BA602}" destId="{3E67DA22-B979-4D6B-AD4F-E62C52C39B94}" srcOrd="4" destOrd="0" parTransId="{836FC5E9-DAAA-4B0E-86FC-76295393495E}" sibTransId="{2E1D77D3-F800-49F0-814E-B7076D6D4696}"/>
    <dgm:cxn modelId="{630308EA-25C5-44A4-B9F8-3632C9BE301E}" srcId="{46B39FA5-80C9-47AB-A4BF-243DAB5BA602}" destId="{4D32E084-A766-4381-A1AA-651E97F7793A}" srcOrd="1" destOrd="0" parTransId="{E2F52A7F-444F-4DF9-BBF4-C1AF61FF2D81}" sibTransId="{31FA092C-56E9-471D-8B11-5B524473C9C4}"/>
    <dgm:cxn modelId="{CEEC87E1-D31D-42E3-AF80-14B2A85845C7}" type="presOf" srcId="{0EA3FF75-C61D-4759-9266-EA692D582E13}" destId="{18A6A635-E1C8-4243-B7EB-07050F764903}" srcOrd="0" destOrd="0" presId="urn:microsoft.com/office/officeart/2008/layout/AlternatingHexagons"/>
    <dgm:cxn modelId="{23A6488C-5049-483C-8F30-2FD3E03781EA}" type="presOf" srcId="{4D32E084-A766-4381-A1AA-651E97F7793A}" destId="{A8D55F37-6432-443C-9DDF-305F91379466}" srcOrd="0" destOrd="0" presId="urn:microsoft.com/office/officeart/2008/layout/AlternatingHexagons"/>
    <dgm:cxn modelId="{5FF26AE2-0B08-483B-B802-35D71E039FF6}" type="presOf" srcId="{9EDE7991-0CFC-4FE1-B068-295CE307DA7B}" destId="{F630A9AF-6380-447A-8326-3D5BCBE383FB}" srcOrd="0" destOrd="0" presId="urn:microsoft.com/office/officeart/2008/layout/AlternatingHexagons"/>
    <dgm:cxn modelId="{D0859E98-F7B8-4A05-9AE1-918C93046414}" type="presOf" srcId="{2E1D77D3-F800-49F0-814E-B7076D6D4696}" destId="{82234DFA-7457-43A4-A0F9-E4416A80666E}" srcOrd="0" destOrd="0" presId="urn:microsoft.com/office/officeart/2008/layout/AlternatingHexagons"/>
    <dgm:cxn modelId="{3B09C105-3F0F-4EFD-94C7-551DEF000A7F}" srcId="{46B39FA5-80C9-47AB-A4BF-243DAB5BA602}" destId="{27FF403C-7DE5-42ED-96A8-B9A7035C2F18}" srcOrd="0" destOrd="0" parTransId="{418E75C0-FD02-4A3F-A0EF-50F6FF85F4C6}" sibTransId="{8BB62AA4-B67A-4CA3-BAB9-8E1026E21F68}"/>
    <dgm:cxn modelId="{676339C3-E328-4C1F-BF72-936E55B6A671}" type="presOf" srcId="{27FF403C-7DE5-42ED-96A8-B9A7035C2F18}" destId="{71EE2B7E-64B9-4322-9D46-555D0DD65460}" srcOrd="0" destOrd="0" presId="urn:microsoft.com/office/officeart/2008/layout/AlternatingHexagons"/>
    <dgm:cxn modelId="{057BDE8A-B9AB-41F4-A69E-9E236F380440}" type="presOf" srcId="{C914296D-1ED4-4B52-844D-8DD5B52756AC}" destId="{30C18C49-54C0-461D-8148-F03D4364D001}" srcOrd="0" destOrd="0" presId="urn:microsoft.com/office/officeart/2008/layout/AlternatingHexagons"/>
    <dgm:cxn modelId="{97021881-386F-493B-80BD-B77D8A6583DB}" type="presOf" srcId="{31FA092C-56E9-471D-8B11-5B524473C9C4}" destId="{05131686-8710-42DD-BA1D-DBD88BE82266}" srcOrd="0" destOrd="0" presId="urn:microsoft.com/office/officeart/2008/layout/AlternatingHexagons"/>
    <dgm:cxn modelId="{690830C4-CD16-4E00-AEA3-2C128E928273}" type="presOf" srcId="{3E67DA22-B979-4D6B-AD4F-E62C52C39B94}" destId="{757A04B9-BCAE-490B-B3DD-2C26FD6BA491}" srcOrd="0" destOrd="0" presId="urn:microsoft.com/office/officeart/2008/layout/AlternatingHexagons"/>
    <dgm:cxn modelId="{3B16C8C2-EE30-4087-8448-084A95D092EF}" type="presOf" srcId="{23CE5867-7575-4790-9452-09AFB3788CB7}" destId="{F448F2B3-75B3-4A63-87F5-FA6BE2A80ECB}" srcOrd="0" destOrd="0" presId="urn:microsoft.com/office/officeart/2008/layout/AlternatingHexagons"/>
    <dgm:cxn modelId="{F90A5D82-EE37-43BB-9AE6-B1915326091D}" type="presOf" srcId="{8BB62AA4-B67A-4CA3-BAB9-8E1026E21F68}" destId="{178E0A9F-0843-4EC4-8A99-411B750F9228}" srcOrd="0" destOrd="0" presId="urn:microsoft.com/office/officeart/2008/layout/AlternatingHexagons"/>
    <dgm:cxn modelId="{FB841178-443C-42C5-8D8D-47676683C5E8}" type="presParOf" srcId="{B6ADDCF6-D6A0-4AB7-A045-95B47F38412B}" destId="{6395CFEC-29AC-4896-8856-637E3075A5A4}" srcOrd="0" destOrd="0" presId="urn:microsoft.com/office/officeart/2008/layout/AlternatingHexagons"/>
    <dgm:cxn modelId="{670554C1-6312-4F4A-AC1A-8A6F71AAD031}" type="presParOf" srcId="{6395CFEC-29AC-4896-8856-637E3075A5A4}" destId="{71EE2B7E-64B9-4322-9D46-555D0DD65460}" srcOrd="0" destOrd="0" presId="urn:microsoft.com/office/officeart/2008/layout/AlternatingHexagons"/>
    <dgm:cxn modelId="{E42A28DF-FCF1-4220-87C4-3EC02645AE95}" type="presParOf" srcId="{6395CFEC-29AC-4896-8856-637E3075A5A4}" destId="{255689DF-A8DB-4F16-8DB0-0808CE6AEBCF}" srcOrd="1" destOrd="0" presId="urn:microsoft.com/office/officeart/2008/layout/AlternatingHexagons"/>
    <dgm:cxn modelId="{118401BB-D3AE-4A5D-BAE2-C5CACD3073FC}" type="presParOf" srcId="{6395CFEC-29AC-4896-8856-637E3075A5A4}" destId="{64709E0E-D017-4245-832F-537A21D2B170}" srcOrd="2" destOrd="0" presId="urn:microsoft.com/office/officeart/2008/layout/AlternatingHexagons"/>
    <dgm:cxn modelId="{BDEF64FA-F38E-43D1-A913-C8D6BBAB701E}" type="presParOf" srcId="{6395CFEC-29AC-4896-8856-637E3075A5A4}" destId="{1E184C59-A022-4858-93FD-4930BE090D7C}" srcOrd="3" destOrd="0" presId="urn:microsoft.com/office/officeart/2008/layout/AlternatingHexagons"/>
    <dgm:cxn modelId="{857B56CB-A79B-4E43-B0FF-4F9FD73918B2}" type="presParOf" srcId="{6395CFEC-29AC-4896-8856-637E3075A5A4}" destId="{178E0A9F-0843-4EC4-8A99-411B750F9228}" srcOrd="4" destOrd="0" presId="urn:microsoft.com/office/officeart/2008/layout/AlternatingHexagons"/>
    <dgm:cxn modelId="{88CA851B-FFA2-4CAF-B690-A904D7AF258E}" type="presParOf" srcId="{B6ADDCF6-D6A0-4AB7-A045-95B47F38412B}" destId="{6714F115-89A1-43FD-8EE9-6E381BE11A19}" srcOrd="1" destOrd="0" presId="urn:microsoft.com/office/officeart/2008/layout/AlternatingHexagons"/>
    <dgm:cxn modelId="{1E35FB35-70A1-4FD3-A341-FB9227EA46A3}" type="presParOf" srcId="{B6ADDCF6-D6A0-4AB7-A045-95B47F38412B}" destId="{5C4B9E49-8AD7-4AB9-8967-F502B8211E62}" srcOrd="2" destOrd="0" presId="urn:microsoft.com/office/officeart/2008/layout/AlternatingHexagons"/>
    <dgm:cxn modelId="{C7C13A89-4777-46B4-92DE-141EAAA904B0}" type="presParOf" srcId="{5C4B9E49-8AD7-4AB9-8967-F502B8211E62}" destId="{A8D55F37-6432-443C-9DDF-305F91379466}" srcOrd="0" destOrd="0" presId="urn:microsoft.com/office/officeart/2008/layout/AlternatingHexagons"/>
    <dgm:cxn modelId="{F2C75E4C-7BEB-482B-80C5-A47080AF2110}" type="presParOf" srcId="{5C4B9E49-8AD7-4AB9-8967-F502B8211E62}" destId="{462EE904-BBFB-48B7-987A-CC945A41C788}" srcOrd="1" destOrd="0" presId="urn:microsoft.com/office/officeart/2008/layout/AlternatingHexagons"/>
    <dgm:cxn modelId="{CF4B3B5D-7CF0-4204-9CA9-F1E5892A72CF}" type="presParOf" srcId="{5C4B9E49-8AD7-4AB9-8967-F502B8211E62}" destId="{D666018B-51AF-430C-A5B8-330738117F6A}" srcOrd="2" destOrd="0" presId="urn:microsoft.com/office/officeart/2008/layout/AlternatingHexagons"/>
    <dgm:cxn modelId="{E6D588BE-E5A5-49D1-A879-F2951A54E6EE}" type="presParOf" srcId="{5C4B9E49-8AD7-4AB9-8967-F502B8211E62}" destId="{6B5B2397-23E3-4C18-8D12-129295BAFF4A}" srcOrd="3" destOrd="0" presId="urn:microsoft.com/office/officeart/2008/layout/AlternatingHexagons"/>
    <dgm:cxn modelId="{0CD0CDCD-A462-4736-8B60-05FAFEA15F6C}" type="presParOf" srcId="{5C4B9E49-8AD7-4AB9-8967-F502B8211E62}" destId="{05131686-8710-42DD-BA1D-DBD88BE82266}" srcOrd="4" destOrd="0" presId="urn:microsoft.com/office/officeart/2008/layout/AlternatingHexagons"/>
    <dgm:cxn modelId="{9886C391-DEAF-4C4A-A160-F49D40B9BC32}" type="presParOf" srcId="{B6ADDCF6-D6A0-4AB7-A045-95B47F38412B}" destId="{88006B79-665C-46FF-AB0E-BECE06F27E8C}" srcOrd="3" destOrd="0" presId="urn:microsoft.com/office/officeart/2008/layout/AlternatingHexagons"/>
    <dgm:cxn modelId="{B0A25890-7496-4B35-BB35-25AC16F27A66}" type="presParOf" srcId="{B6ADDCF6-D6A0-4AB7-A045-95B47F38412B}" destId="{DFD3D1DF-A954-4692-913C-9DBE279CEB46}" srcOrd="4" destOrd="0" presId="urn:microsoft.com/office/officeart/2008/layout/AlternatingHexagons"/>
    <dgm:cxn modelId="{E0A7364C-824F-46EA-857F-017F8526D11C}" type="presParOf" srcId="{DFD3D1DF-A954-4692-913C-9DBE279CEB46}" destId="{18A6A635-E1C8-4243-B7EB-07050F764903}" srcOrd="0" destOrd="0" presId="urn:microsoft.com/office/officeart/2008/layout/AlternatingHexagons"/>
    <dgm:cxn modelId="{91BED3FE-ADFA-4597-A8C0-3C180B84AA65}" type="presParOf" srcId="{DFD3D1DF-A954-4692-913C-9DBE279CEB46}" destId="{EC6F57E5-182B-44D7-9034-C974A7623A02}" srcOrd="1" destOrd="0" presId="urn:microsoft.com/office/officeart/2008/layout/AlternatingHexagons"/>
    <dgm:cxn modelId="{B6256ACE-0AAB-4BC1-BC59-3156E3584073}" type="presParOf" srcId="{DFD3D1DF-A954-4692-913C-9DBE279CEB46}" destId="{D5E34263-A778-4CD1-9690-2D7B118D7E41}" srcOrd="2" destOrd="0" presId="urn:microsoft.com/office/officeart/2008/layout/AlternatingHexagons"/>
    <dgm:cxn modelId="{D3CCAFE3-64BF-4B68-ACF5-8D06BF399664}" type="presParOf" srcId="{DFD3D1DF-A954-4692-913C-9DBE279CEB46}" destId="{88C9215B-9403-4886-B121-61104AE6E3F2}" srcOrd="3" destOrd="0" presId="urn:microsoft.com/office/officeart/2008/layout/AlternatingHexagons"/>
    <dgm:cxn modelId="{DC8AB60D-DBAD-4B58-A23C-ED7282E095C9}" type="presParOf" srcId="{DFD3D1DF-A954-4692-913C-9DBE279CEB46}" destId="{30C18C49-54C0-461D-8148-F03D4364D001}" srcOrd="4" destOrd="0" presId="urn:microsoft.com/office/officeart/2008/layout/AlternatingHexagons"/>
    <dgm:cxn modelId="{8F1D847D-487B-48FB-81CA-234F4EDE7D5D}" type="presParOf" srcId="{B6ADDCF6-D6A0-4AB7-A045-95B47F38412B}" destId="{45CEBE70-BD42-4E4E-8B2B-810AF3E4FE62}" srcOrd="5" destOrd="0" presId="urn:microsoft.com/office/officeart/2008/layout/AlternatingHexagons"/>
    <dgm:cxn modelId="{631CEF27-3276-487C-A2A8-B879485EE7FF}" type="presParOf" srcId="{B6ADDCF6-D6A0-4AB7-A045-95B47F38412B}" destId="{F9E21A1B-82C4-4D98-968E-70B2385675A1}" srcOrd="6" destOrd="0" presId="urn:microsoft.com/office/officeart/2008/layout/AlternatingHexagons"/>
    <dgm:cxn modelId="{9E2FCD5E-6B46-4654-BF69-44539AA65552}" type="presParOf" srcId="{F9E21A1B-82C4-4D98-968E-70B2385675A1}" destId="{F448F2B3-75B3-4A63-87F5-FA6BE2A80ECB}" srcOrd="0" destOrd="0" presId="urn:microsoft.com/office/officeart/2008/layout/AlternatingHexagons"/>
    <dgm:cxn modelId="{7C050C95-740E-4AD6-A115-4A08EF3FF45E}" type="presParOf" srcId="{F9E21A1B-82C4-4D98-968E-70B2385675A1}" destId="{EA18F6A7-52CF-4FED-B912-2B5E1C3E02F7}" srcOrd="1" destOrd="0" presId="urn:microsoft.com/office/officeart/2008/layout/AlternatingHexagons"/>
    <dgm:cxn modelId="{686CD997-097C-43F9-85B7-83676663A233}" type="presParOf" srcId="{F9E21A1B-82C4-4D98-968E-70B2385675A1}" destId="{904B0D65-7D4B-42E1-B8B2-B412E8371E48}" srcOrd="2" destOrd="0" presId="urn:microsoft.com/office/officeart/2008/layout/AlternatingHexagons"/>
    <dgm:cxn modelId="{8DAE2F72-7D02-4AA2-AF32-7FB327C57092}" type="presParOf" srcId="{F9E21A1B-82C4-4D98-968E-70B2385675A1}" destId="{D9D2B6AD-5CF2-43F9-AB2D-23D107391515}" srcOrd="3" destOrd="0" presId="urn:microsoft.com/office/officeart/2008/layout/AlternatingHexagons"/>
    <dgm:cxn modelId="{625C86A5-CC55-42D4-B9F7-A416591FDF3D}" type="presParOf" srcId="{F9E21A1B-82C4-4D98-968E-70B2385675A1}" destId="{F630A9AF-6380-447A-8326-3D5BCBE383FB}" srcOrd="4" destOrd="0" presId="urn:microsoft.com/office/officeart/2008/layout/AlternatingHexagons"/>
    <dgm:cxn modelId="{AC29AEB4-D460-4AC5-A8C6-D71ABD4C1F3A}" type="presParOf" srcId="{B6ADDCF6-D6A0-4AB7-A045-95B47F38412B}" destId="{24285E53-2D3E-4A94-B641-520B9CFEE160}" srcOrd="7" destOrd="0" presId="urn:microsoft.com/office/officeart/2008/layout/AlternatingHexagons"/>
    <dgm:cxn modelId="{68DFD36B-A1E6-4365-AFD8-994455F914B1}" type="presParOf" srcId="{B6ADDCF6-D6A0-4AB7-A045-95B47F38412B}" destId="{2C5B1D33-5481-4334-9679-D251F69DFDE9}" srcOrd="8" destOrd="0" presId="urn:microsoft.com/office/officeart/2008/layout/AlternatingHexagons"/>
    <dgm:cxn modelId="{3C160FCC-5745-4BD9-AAFA-DF2B06BA4AE4}" type="presParOf" srcId="{2C5B1D33-5481-4334-9679-D251F69DFDE9}" destId="{757A04B9-BCAE-490B-B3DD-2C26FD6BA491}" srcOrd="0" destOrd="0" presId="urn:microsoft.com/office/officeart/2008/layout/AlternatingHexagons"/>
    <dgm:cxn modelId="{A0DA2E85-8289-4792-B5D5-A9606A4C85B0}" type="presParOf" srcId="{2C5B1D33-5481-4334-9679-D251F69DFDE9}" destId="{6A4979A8-70F8-460B-BBA4-637BD2DF5BAE}" srcOrd="1" destOrd="0" presId="urn:microsoft.com/office/officeart/2008/layout/AlternatingHexagons"/>
    <dgm:cxn modelId="{F590714F-9FBC-44F4-95F6-9BC45B3C1480}" type="presParOf" srcId="{2C5B1D33-5481-4334-9679-D251F69DFDE9}" destId="{1F1B87CB-B14C-446D-A770-B19CB20FD40A}" srcOrd="2" destOrd="0" presId="urn:microsoft.com/office/officeart/2008/layout/AlternatingHexagons"/>
    <dgm:cxn modelId="{A2F297B5-BA93-439C-A699-7FFA6FBA28B9}" type="presParOf" srcId="{2C5B1D33-5481-4334-9679-D251F69DFDE9}" destId="{BC53BD33-95E7-4153-9518-88CF2892D61D}" srcOrd="3" destOrd="0" presId="urn:microsoft.com/office/officeart/2008/layout/AlternatingHexagons"/>
    <dgm:cxn modelId="{E27EF789-0A4C-49A1-96ED-4E4C7EAFED3C}" type="presParOf" srcId="{2C5B1D33-5481-4334-9679-D251F69DFDE9}" destId="{82234DFA-7457-43A4-A0F9-E4416A80666E}" srcOrd="4" destOrd="0" presId="urn:microsoft.com/office/officeart/2008/layout/AlternatingHexagons"/>
  </dgm:cxnLst>
  <dgm:bg>
    <a:noFill/>
  </dgm:bg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1EE2B7E-64B9-4322-9D46-555D0DD65460}">
      <dsp:nvSpPr>
        <dsp:cNvPr id="0" name=""/>
        <dsp:cNvSpPr/>
      </dsp:nvSpPr>
      <dsp:spPr>
        <a:xfrm rot="5400000">
          <a:off x="2179443" y="114467"/>
          <a:ext cx="1431395" cy="1245314"/>
        </a:xfrm>
        <a:prstGeom prst="hexagon">
          <a:avLst>
            <a:gd name="adj" fmla="val 25000"/>
            <a:gd name="vf" fmla="val 115470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p3d extrusionH="152250" prstMaterial="matte">
          <a:bevelT w="165100" prst="coolSlant"/>
        </a:sp3d>
      </dsp:spPr>
      <dsp:style>
        <a:lnRef idx="0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  <a:sp3d extrusionH="28000" prstMaterial="matte"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800" kern="1200">
              <a:latin typeface="Arial Narrow" panose="020B0606020202030204" pitchFamily="34" charset="0"/>
            </a:rPr>
            <a:t>2010</a:t>
          </a:r>
        </a:p>
      </dsp:txBody>
      <dsp:txXfrm rot="-5400000">
        <a:off x="2466544" y="244486"/>
        <a:ext cx="857192" cy="985277"/>
      </dsp:txXfrm>
    </dsp:sp>
    <dsp:sp modelId="{255689DF-A8DB-4F16-8DB0-0808CE6AEBCF}">
      <dsp:nvSpPr>
        <dsp:cNvPr id="0" name=""/>
        <dsp:cNvSpPr/>
      </dsp:nvSpPr>
      <dsp:spPr>
        <a:xfrm>
          <a:off x="3555587" y="307706"/>
          <a:ext cx="1597437" cy="85883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8E0A9F-0843-4EC4-8A99-411B750F9228}">
      <dsp:nvSpPr>
        <dsp:cNvPr id="0" name=""/>
        <dsp:cNvSpPr/>
      </dsp:nvSpPr>
      <dsp:spPr>
        <a:xfrm rot="5400000">
          <a:off x="834503" y="114467"/>
          <a:ext cx="1431395" cy="1245314"/>
        </a:xfrm>
        <a:prstGeom prst="hexagon">
          <a:avLst>
            <a:gd name="adj" fmla="val 25000"/>
            <a:gd name="vf" fmla="val 115470"/>
          </a:avLst>
        </a:prstGeom>
        <a:solidFill>
          <a:schemeClr val="bg1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p3d extrusionH="152250" prstMaterial="matte">
          <a:bevelT w="165100" prst="coolSlant"/>
        </a:sp3d>
      </dsp:spPr>
      <dsp:style>
        <a:lnRef idx="0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  <a:sp3d extrusionH="28000" prstMaterial="matte"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700" kern="1200">
              <a:latin typeface="Arial Narrow" panose="020B0606020202030204" pitchFamily="34" charset="0"/>
            </a:rPr>
            <a:t>2009</a:t>
          </a:r>
        </a:p>
      </dsp:txBody>
      <dsp:txXfrm rot="-5400000">
        <a:off x="1121604" y="244486"/>
        <a:ext cx="857192" cy="985277"/>
      </dsp:txXfrm>
    </dsp:sp>
    <dsp:sp modelId="{A8D55F37-6432-443C-9DDF-305F91379466}">
      <dsp:nvSpPr>
        <dsp:cNvPr id="0" name=""/>
        <dsp:cNvSpPr/>
      </dsp:nvSpPr>
      <dsp:spPr>
        <a:xfrm rot="5400000">
          <a:off x="1504397" y="1329436"/>
          <a:ext cx="1431395" cy="1245314"/>
        </a:xfrm>
        <a:prstGeom prst="hexagon">
          <a:avLst>
            <a:gd name="adj" fmla="val 25000"/>
            <a:gd name="vf" fmla="val 115470"/>
          </a:avLst>
        </a:prstGeom>
        <a:solidFill>
          <a:srgbClr val="ECECEC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p3d extrusionH="152250" prstMaterial="matte">
          <a:bevelT w="165100" prst="coolSlant"/>
        </a:sp3d>
      </dsp:spPr>
      <dsp:style>
        <a:lnRef idx="0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34290" tIns="34290" rIns="34290" bIns="34290" numCol="1" spcCol="1270" anchor="ctr" anchorCtr="0">
          <a:noAutofit/>
          <a:sp3d extrusionH="28000" prstMaterial="matte"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900" kern="1200">
              <a:latin typeface="Arial Narrow" panose="020B0606020202030204" pitchFamily="34" charset="0"/>
            </a:rPr>
            <a:t>2011</a:t>
          </a:r>
        </a:p>
      </dsp:txBody>
      <dsp:txXfrm rot="-5400000">
        <a:off x="1791498" y="1459455"/>
        <a:ext cx="857192" cy="985277"/>
      </dsp:txXfrm>
    </dsp:sp>
    <dsp:sp modelId="{462EE904-BBFB-48B7-987A-CC945A41C788}">
      <dsp:nvSpPr>
        <dsp:cNvPr id="0" name=""/>
        <dsp:cNvSpPr/>
      </dsp:nvSpPr>
      <dsp:spPr>
        <a:xfrm>
          <a:off x="0" y="1522674"/>
          <a:ext cx="1545907" cy="85883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5131686-8710-42DD-BA1D-DBD88BE82266}">
      <dsp:nvSpPr>
        <dsp:cNvPr id="0" name=""/>
        <dsp:cNvSpPr/>
      </dsp:nvSpPr>
      <dsp:spPr>
        <a:xfrm rot="5400000">
          <a:off x="2849336" y="1329436"/>
          <a:ext cx="1431395" cy="1245314"/>
        </a:xfrm>
        <a:prstGeom prst="hexagon">
          <a:avLst>
            <a:gd name="adj" fmla="val 25000"/>
            <a:gd name="vf" fmla="val 115470"/>
          </a:avLst>
        </a:prstGeom>
        <a:solidFill>
          <a:srgbClr val="D3D3D3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p3d extrusionH="152250" prstMaterial="matte">
          <a:bevelT w="165100" prst="coolSlant"/>
        </a:sp3d>
      </dsp:spPr>
      <dsp:style>
        <a:lnRef idx="0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  <a:sp3d extrusionH="28000" prstMaterial="matte"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000" kern="1200">
              <a:latin typeface="Arial Narrow" panose="020B0606020202030204" pitchFamily="34" charset="0"/>
            </a:rPr>
            <a:t>2012</a:t>
          </a:r>
        </a:p>
      </dsp:txBody>
      <dsp:txXfrm rot="-5400000">
        <a:off x="3136437" y="1459455"/>
        <a:ext cx="857192" cy="985277"/>
      </dsp:txXfrm>
    </dsp:sp>
    <dsp:sp modelId="{18A6A635-E1C8-4243-B7EB-07050F764903}">
      <dsp:nvSpPr>
        <dsp:cNvPr id="0" name=""/>
        <dsp:cNvSpPr/>
      </dsp:nvSpPr>
      <dsp:spPr>
        <a:xfrm rot="5400000">
          <a:off x="2179443" y="2544405"/>
          <a:ext cx="1431395" cy="1245314"/>
        </a:xfrm>
        <a:prstGeom prst="hexagon">
          <a:avLst>
            <a:gd name="adj" fmla="val 25000"/>
            <a:gd name="vf" fmla="val 115470"/>
          </a:avLst>
        </a:prstGeom>
        <a:solidFill>
          <a:schemeClr val="bg1">
            <a:lumMod val="7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p3d extrusionH="152250" prstMaterial="matte">
          <a:bevelT w="165100" prst="coolSlant"/>
        </a:sp3d>
      </dsp:spPr>
      <dsp:style>
        <a:lnRef idx="0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  <a:sp3d extrusionH="28000" prstMaterial="matte"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100" kern="1200">
              <a:latin typeface="Arial Narrow" panose="020B0606020202030204" pitchFamily="34" charset="0"/>
            </a:rPr>
            <a:t>2014</a:t>
          </a:r>
        </a:p>
      </dsp:txBody>
      <dsp:txXfrm rot="-5400000">
        <a:off x="2466544" y="2674424"/>
        <a:ext cx="857192" cy="985277"/>
      </dsp:txXfrm>
    </dsp:sp>
    <dsp:sp modelId="{EC6F57E5-182B-44D7-9034-C974A7623A02}">
      <dsp:nvSpPr>
        <dsp:cNvPr id="0" name=""/>
        <dsp:cNvSpPr/>
      </dsp:nvSpPr>
      <dsp:spPr>
        <a:xfrm>
          <a:off x="3555587" y="2737643"/>
          <a:ext cx="1597437" cy="85883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0C18C49-54C0-461D-8148-F03D4364D001}">
      <dsp:nvSpPr>
        <dsp:cNvPr id="0" name=""/>
        <dsp:cNvSpPr/>
      </dsp:nvSpPr>
      <dsp:spPr>
        <a:xfrm rot="5400000">
          <a:off x="834503" y="2544405"/>
          <a:ext cx="1431395" cy="1245314"/>
        </a:xfrm>
        <a:prstGeom prst="hexagon">
          <a:avLst>
            <a:gd name="adj" fmla="val 25000"/>
            <a:gd name="vf" fmla="val 115470"/>
          </a:avLst>
        </a:prstGeom>
        <a:solidFill>
          <a:srgbClr val="D5D5D5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p3d extrusionH="152250" prstMaterial="matte">
          <a:bevelT w="165100" prst="coolSlant"/>
        </a:sp3d>
      </dsp:spPr>
      <dsp:style>
        <a:lnRef idx="0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  <a:sp3d extrusionH="28000" prstMaterial="matte"/>
        </a:bodyPr>
        <a:lstStyle/>
        <a:p>
          <a:pPr lvl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050" kern="1200">
              <a:latin typeface="Arial Narrow" panose="020B0606020202030204" pitchFamily="34" charset="0"/>
            </a:rPr>
            <a:t>2013</a:t>
          </a:r>
        </a:p>
      </dsp:txBody>
      <dsp:txXfrm rot="-5400000">
        <a:off x="1121604" y="2674424"/>
        <a:ext cx="857192" cy="985277"/>
      </dsp:txXfrm>
    </dsp:sp>
    <dsp:sp modelId="{F448F2B3-75B3-4A63-87F5-FA6BE2A80ECB}">
      <dsp:nvSpPr>
        <dsp:cNvPr id="0" name=""/>
        <dsp:cNvSpPr/>
      </dsp:nvSpPr>
      <dsp:spPr>
        <a:xfrm rot="5400000">
          <a:off x="1504397" y="3759374"/>
          <a:ext cx="1431395" cy="1245314"/>
        </a:xfrm>
        <a:prstGeom prst="hexagon">
          <a:avLst>
            <a:gd name="adj" fmla="val 25000"/>
            <a:gd name="vf" fmla="val 115470"/>
          </a:avLst>
        </a:prstGeom>
        <a:solidFill>
          <a:schemeClr val="bg1">
            <a:lumMod val="6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p3d extrusionH="152250" prstMaterial="matte">
          <a:bevelT w="165100" prst="coolSlant"/>
        </a:sp3d>
      </dsp:spPr>
      <dsp:style>
        <a:lnRef idx="0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  <a:sp3d extrusionH="28000" prstMaterial="matte"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200" kern="1200">
              <a:latin typeface="Arial Narrow" panose="020B0606020202030204" pitchFamily="34" charset="0"/>
            </a:rPr>
            <a:t>2015</a:t>
          </a:r>
        </a:p>
      </dsp:txBody>
      <dsp:txXfrm rot="-5400000">
        <a:off x="1791498" y="3889393"/>
        <a:ext cx="857192" cy="985277"/>
      </dsp:txXfrm>
    </dsp:sp>
    <dsp:sp modelId="{EA18F6A7-52CF-4FED-B912-2B5E1C3E02F7}">
      <dsp:nvSpPr>
        <dsp:cNvPr id="0" name=""/>
        <dsp:cNvSpPr/>
      </dsp:nvSpPr>
      <dsp:spPr>
        <a:xfrm>
          <a:off x="0" y="3952612"/>
          <a:ext cx="1545907" cy="85883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630A9AF-6380-447A-8326-3D5BCBE383FB}">
      <dsp:nvSpPr>
        <dsp:cNvPr id="0" name=""/>
        <dsp:cNvSpPr/>
      </dsp:nvSpPr>
      <dsp:spPr>
        <a:xfrm rot="5400000">
          <a:off x="2849336" y="3759374"/>
          <a:ext cx="1431395" cy="1245314"/>
        </a:xfrm>
        <a:prstGeom prst="hexagon">
          <a:avLst>
            <a:gd name="adj" fmla="val 25000"/>
            <a:gd name="vf" fmla="val 115470"/>
          </a:avLst>
        </a:prstGeom>
        <a:solidFill>
          <a:srgbClr val="979797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p3d extrusionH="152250" prstMaterial="matte">
          <a:bevelT w="165100" prst="coolSlant"/>
        </a:sp3d>
      </dsp:spPr>
      <dsp:style>
        <a:lnRef idx="0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  <a:sp3d extrusionH="28000" prstMaterial="matte"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400" kern="1200">
              <a:latin typeface="Arial Narrow" panose="020B0606020202030204" pitchFamily="34" charset="0"/>
            </a:rPr>
            <a:t>2016</a:t>
          </a:r>
        </a:p>
      </dsp:txBody>
      <dsp:txXfrm rot="-5400000">
        <a:off x="3136437" y="3889393"/>
        <a:ext cx="857192" cy="985277"/>
      </dsp:txXfrm>
    </dsp:sp>
    <dsp:sp modelId="{757A04B9-BCAE-490B-B3DD-2C26FD6BA491}">
      <dsp:nvSpPr>
        <dsp:cNvPr id="0" name=""/>
        <dsp:cNvSpPr/>
      </dsp:nvSpPr>
      <dsp:spPr>
        <a:xfrm rot="5400000">
          <a:off x="2179443" y="4974342"/>
          <a:ext cx="1431395" cy="1245314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p3d extrusionH="152250" prstMaterial="matte">
          <a:bevelT w="165100" prst="coolSlant"/>
        </a:sp3d>
      </dsp:spPr>
      <dsp:style>
        <a:lnRef idx="0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  <a:sp3d extrusionH="28000" prstMaterial="matte"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2000" b="0" kern="1200">
              <a:latin typeface="Arial Narrow" panose="020B0606020202030204" pitchFamily="34" charset="0"/>
            </a:rPr>
            <a:t>2018</a:t>
          </a:r>
        </a:p>
      </dsp:txBody>
      <dsp:txXfrm rot="-5400000">
        <a:off x="2466544" y="5104361"/>
        <a:ext cx="857192" cy="985277"/>
      </dsp:txXfrm>
    </dsp:sp>
    <dsp:sp modelId="{6A4979A8-70F8-460B-BBA4-637BD2DF5BAE}">
      <dsp:nvSpPr>
        <dsp:cNvPr id="0" name=""/>
        <dsp:cNvSpPr/>
      </dsp:nvSpPr>
      <dsp:spPr>
        <a:xfrm>
          <a:off x="3555587" y="5167581"/>
          <a:ext cx="1597437" cy="85883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234DFA-7457-43A4-A0F9-E4416A80666E}">
      <dsp:nvSpPr>
        <dsp:cNvPr id="0" name=""/>
        <dsp:cNvSpPr/>
      </dsp:nvSpPr>
      <dsp:spPr>
        <a:xfrm rot="5400000">
          <a:off x="834503" y="4974342"/>
          <a:ext cx="1431395" cy="1245314"/>
        </a:xfrm>
        <a:prstGeom prst="hexagon">
          <a:avLst>
            <a:gd name="adj" fmla="val 25000"/>
            <a:gd name="vf" fmla="val 115470"/>
          </a:avLst>
        </a:prstGeom>
        <a:solidFill>
          <a:schemeClr val="bg1">
            <a:lumMod val="50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p3d extrusionH="152250" prstMaterial="matte">
          <a:bevelT w="165100" prst="coolSlant"/>
        </a:sp3d>
      </dsp:spPr>
      <dsp:style>
        <a:lnRef idx="0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  <a:sp3d extrusionH="28000" prstMaterial="matte"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1600" kern="1200">
              <a:latin typeface="Arial Narrow" panose="020B0606020202030204" pitchFamily="34" charset="0"/>
            </a:rPr>
            <a:t>2017</a:t>
          </a:r>
        </a:p>
      </dsp:txBody>
      <dsp:txXfrm rot="-5400000">
        <a:off x="1121604" y="5104361"/>
        <a:ext cx="857192" cy="98527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AlternatingHexagons">
  <dgm:title val=""/>
  <dgm:desc val=""/>
  <dgm:catLst>
    <dgm:cat type="list" pri="15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40" srcId="0" destId="10" srcOrd="0" destOrd="0"/>
        <dgm:cxn modelId="12" srcId="10" destId="11" srcOrd="0" destOrd="0"/>
        <dgm:cxn modelId="50" srcId="0" destId="20" srcOrd="1" destOrd="0"/>
        <dgm:cxn modelId="22" srcId="20" destId="21" srcOrd="0" destOrd="0"/>
        <dgm:cxn modelId="60" srcId="0" destId="30" srcOrd="1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lin">
      <dgm:param type="linDir" val="fromT"/>
    </dgm:alg>
    <dgm:shape xmlns:r="http://schemas.openxmlformats.org/officeDocument/2006/relationships" r:blip="">
      <dgm:adjLst/>
    </dgm:shape>
    <dgm:constrLst>
      <dgm:constr type="primFontSz" for="des" forName="Parent1" val="65"/>
      <dgm:constr type="primFontSz" for="des" forName="Childtext1" refType="primFontSz" refFor="des" refForName="Parent1" op="lte"/>
      <dgm:constr type="w" for="ch" forName="composite" refType="w"/>
      <dgm:constr type="h" for="ch" forName="composite" refType="h"/>
      <dgm:constr type="h" for="ch" forName="spaceBetweenRectangles" refType="w" refFor="ch" refForName="composite" fact="-0.042"/>
      <dgm:constr type="sp" refType="h" refFor="ch" refForName="composite" op="equ" fact="0.1"/>
    </dgm:constrLst>
    <dgm:forEach name="nodesForEach" axis="ch" ptType="node">
      <dgm:layoutNode name="composite">
        <dgm:alg type="composite">
          <dgm:param type="ar" val="3.6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hoose name="Name3">
              <dgm:if name="Name4" axis="self" ptType="node" func="posOdd" op="equ" val="1">
                <dgm:constrLst>
                  <dgm:constr type="l" for="ch" forName="Accent1" refType="w" fact="0.18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18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44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.69"/>
                  <dgm:constr type="t" for="ch" forName="Childtext1" refType="h" fact="0.2"/>
                  <dgm:constr type="w" for="ch" forName="Childtext1" refType="w" fact="0.31"/>
                  <dgm:constr type="h" for="ch" forName="Childtext1" refType="h" fact="0.6"/>
                  <dgm:constr type="l" for="ch" forName="BalanceSpacing" refType="w" fact="0"/>
                  <dgm:constr type="t" for="ch" forName="BalanceSpacing" refType="h" fact="0"/>
                  <dgm:constr type="w" for="ch" forName="BalanceSpacing" refType="w"/>
                  <dgm:constr type="h" for="ch" forName="BalanceSpacing" refType="h" fact="0.1"/>
                  <dgm:constr type="l" for="ch" forName="BalanceSpacing1" refType="w" fact="0.69"/>
                  <dgm:constr type="t" for="ch" forName="BalanceSpacing1" refType="h" fact="0.2"/>
                  <dgm:constr type="w" for="ch" forName="BalanceSpacing1" refType="w" fact="0.31"/>
                  <dgm:constr type="h" for="ch" forName="BalanceSpacing1" refType="h" fact="0.6"/>
                </dgm:constrLst>
              </dgm:if>
              <dgm:else name="Name5">
                <dgm:constrLst>
                  <dgm:constr type="l" for="ch" forName="Accent1" refType="w" fact="0.571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571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3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"/>
                  <dgm:constr type="t" for="ch" forName="Childtext1" refType="h" fact="0.2"/>
                  <dgm:constr type="w" for="ch" forName="Childtext1" refType="w" fact="0.3"/>
                  <dgm:constr type="h" for="ch" forName="Childtext1" refType="h" fact="0.6"/>
                  <dgm:constr type="l" for="ch" forName="BalanceSpacing" refType="w" fact="0.82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  <dgm:constr type="l" for="ch" forName="BalanceSpacing1" refType="w" fact="0"/>
                  <dgm:constr type="t" for="ch" forName="BalanceSpacing1" refType="h" fact="0.2"/>
                  <dgm:constr type="w" for="ch" forName="BalanceSpacing1" refType="w" fact="0.3"/>
                  <dgm:constr type="h" for="ch" forName="BalanceSpacing1" refType="h" fact="0.6"/>
                </dgm:constrLst>
              </dgm:else>
            </dgm:choose>
          </dgm:if>
          <dgm:else name="Name6">
            <dgm:choose name="Name7">
              <dgm:if name="Name8" axis="self" ptType="node" func="posOdd" op="equ" val="1">
                <dgm:constrLst>
                  <dgm:constr type="l" for="ch" forName="Accent1" refType="w" fact="0.571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571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3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"/>
                  <dgm:constr type="t" for="ch" forName="Childtext1" refType="h" fact="0.2"/>
                  <dgm:constr type="w" for="ch" forName="Childtext1" refType="w" fact="0.3"/>
                  <dgm:constr type="h" for="ch" forName="Childtext1" refType="h" fact="0.6"/>
                  <dgm:constr type="l" for="ch" forName="BalanceSpacing" refType="w" fact="0.82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</dgm:constrLst>
              </dgm:if>
              <dgm:else name="Name9">
                <dgm:constrLst>
                  <dgm:constr type="l" for="ch" forName="Accent1" refType="w" fact="0.18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18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44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.69"/>
                  <dgm:constr type="t" for="ch" forName="Childtext1" refType="h" fact="0.2"/>
                  <dgm:constr type="w" for="ch" forName="Childtext1" refType="w" fact="0.31"/>
                  <dgm:constr type="h" for="ch" forName="Childtext1" refType="h" fact="0.6"/>
                  <dgm:constr type="l" for="ch" forName="BalanceSpacing" refType="w" fact="0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</dgm:constrLst>
              </dgm:else>
            </dgm:choose>
          </dgm:else>
        </dgm:choose>
        <dgm:layoutNode name="Parent1" styleLbl="node1">
          <dgm:varLst>
            <dgm:chMax val="1"/>
            <dgm:chPref val="1"/>
            <dgm:bulletEnabled val="1"/>
          </dgm:varLst>
          <dgm:alg type="tx"/>
          <dgm:shape xmlns:r="http://schemas.openxmlformats.org/officeDocument/2006/relationships" rot="90" type="hexagon" r:blip="">
            <dgm:adjLst>
              <dgm:adj idx="1" val="0.25"/>
              <dgm:adj idx="2" val="1.1547"/>
            </dgm:adjLst>
          </dgm:shape>
          <dgm:presOf axis="self" ptType="node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1" styleLbl="revTx">
          <dgm:varLst>
            <dgm:chMax val="0"/>
            <dgm:chPref val="0"/>
            <dgm:bulletEnabled val="1"/>
          </dgm:varLst>
          <dgm:choose name="Name10">
            <dgm:if name="Name11" func="var" arg="dir" op="equ" val="norm">
              <dgm:choose name="Name12">
                <dgm:if name="Name13" axis="self" ptType="node" func="posOdd" op="equ" val="1">
                  <dgm:alg type="tx">
                    <dgm:param type="parTxLTRAlign" val="l"/>
                  </dgm:alg>
                </dgm:if>
                <dgm:else name="Name14">
                  <dgm:alg type="tx">
                    <dgm:param type="parTxLTRAlign" val="r"/>
                  </dgm:alg>
                </dgm:else>
              </dgm:choose>
            </dgm:if>
            <dgm:else name="Name15">
              <dgm:choose name="Name16">
                <dgm:if name="Name17" axis="self" ptType="node" func="posOdd" op="equ" val="1">
                  <dgm:alg type="tx">
                    <dgm:param type="parTxLTRAlign" val="r"/>
                  </dgm:alg>
                </dgm:if>
                <dgm:else name="Name18">
                  <dgm:alg type="tx">
                    <dgm:param type="parTxLTRAlign" val="l"/>
                  </dgm:alg>
                </dgm:else>
              </dgm:choose>
            </dgm:else>
          </dgm:choose>
          <dgm:shape xmlns:r="http://schemas.openxmlformats.org/officeDocument/2006/relationships" type="rect" r:blip="">
            <dgm:adjLst/>
          </dgm:shape>
          <dgm:presOf axis="des" ptType="node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BalanceSpacing">
          <dgm:alg type="sp"/>
          <dgm:shape xmlns:r="http://schemas.openxmlformats.org/officeDocument/2006/relationships" r:blip="">
            <dgm:adjLst/>
          </dgm:shape>
        </dgm:layoutNode>
        <dgm:layoutNode name="BalanceSpacing1">
          <dgm:alg type="sp"/>
          <dgm:shape xmlns:r="http://schemas.openxmlformats.org/officeDocument/2006/relationships" r:blip="">
            <dgm:adjLst/>
          </dgm:shape>
        </dgm:layoutNode>
        <dgm:forEach name="Name19" axis="followSib" ptType="sibTrans" hideLastTrans="0" cnt="1">
          <dgm:layoutNode name="Accent1Text" styleLbl="node1">
            <dgm:alg type="tx"/>
            <dgm:shape xmlns:r="http://schemas.openxmlformats.org/officeDocument/2006/relationships" rot="90" type="hexagon" r:blip="">
              <dgm:adjLst>
                <dgm:adj idx="1" val="0.25"/>
                <dgm:adj idx="2" val="1.1547"/>
              </dgm:adjLst>
            </dgm:shape>
            <dgm:presOf axis="self" ptType="sibTrans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forEach>
      </dgm:layoutNode>
      <dgm:forEach name="Name2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9">
  <dgm:title val=""/>
  <dgm:desc val=""/>
  <dgm:catLst>
    <dgm:cat type="3D" pri="11900"/>
  </dgm:catLst>
  <dgm:scene3d>
    <a:camera prst="perspectiveRelaxed">
      <a:rot lat="19149996" lon="20104178" rev="1577324"/>
    </a:camera>
    <a:lightRig rig="soft" dir="t"/>
    <a:backdrop>
      <a:anchor x="0" y="0" z="-210000"/>
      <a:norm dx="0" dy="0" dz="914400"/>
      <a:up dx="0" dy="914400" dz="0"/>
    </a:backdrop>
  </dgm:scene3d>
  <dgm:styleLbl name="node0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 extrusionH="152250" prstMaterial="matte">
      <a:bevelT w="165100" prst="coolSlan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 z="-22735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 z="-22735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 z="-22735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 z="-22735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 z="-22735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 z="-22735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 extrusionH="152250" prstMaterial="matte">
      <a:bevelT w="165100" prst="coolSlan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 extrusionH="152250" prstMaterial="matte">
      <a:bevelT w="165100" prst="coolSlan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 z="-22735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 extrusionH="152250" prstMaterial="matte">
      <a:bevelT w="165100" prst="coolSlan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 z="-22735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 extrusionH="152250" prstMaterial="matte">
      <a:bevelT w="165100" prst="coolSlan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 z="-22735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>
      <a:sp3d extrusionH="28000" prstMaterial="matte"/>
    </dgm:txPr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.xml"/><Relationship Id="rId13" Type="http://schemas.openxmlformats.org/officeDocument/2006/relationships/image" Target="../media/image6.png"/><Relationship Id="rId18" Type="http://schemas.microsoft.com/office/2007/relationships/hdphoto" Target="../media/hdphoto5.wdp"/><Relationship Id="rId3" Type="http://schemas.microsoft.com/office/2007/relationships/hdphoto" Target="../media/hdphoto1.wdp"/><Relationship Id="rId21" Type="http://schemas.openxmlformats.org/officeDocument/2006/relationships/image" Target="../media/image10.png"/><Relationship Id="rId7" Type="http://schemas.openxmlformats.org/officeDocument/2006/relationships/diagramColors" Target="../diagrams/colors1.xml"/><Relationship Id="rId12" Type="http://schemas.microsoft.com/office/2007/relationships/hdphoto" Target="../media/hdphoto2.wdp"/><Relationship Id="rId17" Type="http://schemas.openxmlformats.org/officeDocument/2006/relationships/image" Target="../media/image8.png"/><Relationship Id="rId2" Type="http://schemas.openxmlformats.org/officeDocument/2006/relationships/image" Target="../media/image2.png"/><Relationship Id="rId16" Type="http://schemas.microsoft.com/office/2007/relationships/hdphoto" Target="../media/hdphoto4.wdp"/><Relationship Id="rId20" Type="http://schemas.microsoft.com/office/2007/relationships/hdphoto" Target="../media/hdphoto6.wdp"/><Relationship Id="rId1" Type="http://schemas.openxmlformats.org/officeDocument/2006/relationships/image" Target="../media/image1.png"/><Relationship Id="rId6" Type="http://schemas.openxmlformats.org/officeDocument/2006/relationships/diagramQuickStyle" Target="../diagrams/quickStyle1.xml"/><Relationship Id="rId11" Type="http://schemas.openxmlformats.org/officeDocument/2006/relationships/image" Target="../media/image5.png"/><Relationship Id="rId24" Type="http://schemas.microsoft.com/office/2007/relationships/hdphoto" Target="../media/hdphoto8.wdp"/><Relationship Id="rId5" Type="http://schemas.openxmlformats.org/officeDocument/2006/relationships/diagramLayout" Target="../diagrams/layout1.xml"/><Relationship Id="rId15" Type="http://schemas.openxmlformats.org/officeDocument/2006/relationships/image" Target="../media/image7.png"/><Relationship Id="rId23" Type="http://schemas.openxmlformats.org/officeDocument/2006/relationships/image" Target="../media/image11.png"/><Relationship Id="rId10" Type="http://schemas.openxmlformats.org/officeDocument/2006/relationships/image" Target="../media/image4.png"/><Relationship Id="rId19" Type="http://schemas.openxmlformats.org/officeDocument/2006/relationships/image" Target="../media/image9.png"/><Relationship Id="rId4" Type="http://schemas.openxmlformats.org/officeDocument/2006/relationships/diagramData" Target="../diagrams/data1.xml"/><Relationship Id="rId9" Type="http://schemas.openxmlformats.org/officeDocument/2006/relationships/image" Target="../media/image3.png"/><Relationship Id="rId14" Type="http://schemas.microsoft.com/office/2007/relationships/hdphoto" Target="../media/hdphoto3.wdp"/><Relationship Id="rId22" Type="http://schemas.microsoft.com/office/2007/relationships/hdphoto" Target="../media/hdphoto7.wdp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microsoft.com/office/2007/relationships/hdphoto" Target="../media/hdphoto17.wdp"/><Relationship Id="rId1" Type="http://schemas.openxmlformats.org/officeDocument/2006/relationships/image" Target="../media/image29.png"/><Relationship Id="rId6" Type="http://schemas.openxmlformats.org/officeDocument/2006/relationships/chart" Target="../charts/chart13.xml"/><Relationship Id="rId5" Type="http://schemas.microsoft.com/office/2007/relationships/hdphoto" Target="../media/hdphoto1.wdp"/><Relationship Id="rId4" Type="http://schemas.openxmlformats.org/officeDocument/2006/relationships/image" Target="../media/image2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microsoft.com/office/2007/relationships/hdphoto" Target="../media/hdphoto1.wdp"/><Relationship Id="rId1" Type="http://schemas.openxmlformats.org/officeDocument/2006/relationships/image" Target="../media/image27.png"/><Relationship Id="rId5" Type="http://schemas.openxmlformats.org/officeDocument/2006/relationships/chart" Target="../charts/chart14.xml"/><Relationship Id="rId4" Type="http://schemas.microsoft.com/office/2007/relationships/hdphoto" Target="../media/hdphoto18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microsoft.com/office/2007/relationships/hdphoto" Target="../media/hdphoto1.wdp"/><Relationship Id="rId1" Type="http://schemas.openxmlformats.org/officeDocument/2006/relationships/image" Target="../media/image27.png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microsoft.com/office/2007/relationships/hdphoto" Target="../media/hdphoto18.wdp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image" Target="../media/image13.png"/><Relationship Id="rId4" Type="http://schemas.microsoft.com/office/2007/relationships/hdphoto" Target="../media/hdphoto1.wdp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microsoft.com/office/2007/relationships/hdphoto" Target="../media/hdphoto19.wdp"/><Relationship Id="rId1" Type="http://schemas.openxmlformats.org/officeDocument/2006/relationships/image" Target="../media/image31.png"/><Relationship Id="rId5" Type="http://schemas.openxmlformats.org/officeDocument/2006/relationships/image" Target="../media/image32.png"/><Relationship Id="rId4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7" Type="http://schemas.openxmlformats.org/officeDocument/2006/relationships/image" Target="../media/image34.png"/><Relationship Id="rId2" Type="http://schemas.openxmlformats.org/officeDocument/2006/relationships/chart" Target="../charts/chart24.xml"/><Relationship Id="rId1" Type="http://schemas.openxmlformats.org/officeDocument/2006/relationships/image" Target="../media/image33.png"/><Relationship Id="rId6" Type="http://schemas.openxmlformats.org/officeDocument/2006/relationships/chart" Target="../charts/chart26.xml"/><Relationship Id="rId5" Type="http://schemas.microsoft.com/office/2007/relationships/hdphoto" Target="../media/hdphoto1.wdp"/><Relationship Id="rId4" Type="http://schemas.openxmlformats.org/officeDocument/2006/relationships/image" Target="../media/image2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image" Target="../media/image13.png"/><Relationship Id="rId4" Type="http://schemas.microsoft.com/office/2007/relationships/hdphoto" Target="../media/hdphoto1.wdp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7.png"/><Relationship Id="rId1" Type="http://schemas.openxmlformats.org/officeDocument/2006/relationships/chart" Target="../charts/chart29.xml"/><Relationship Id="rId5" Type="http://schemas.openxmlformats.org/officeDocument/2006/relationships/image" Target="../media/image13.png"/><Relationship Id="rId4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image" Target="../media/image13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microsoft.com/office/2007/relationships/hdphoto" Target="../media/hdphoto11.wdp"/><Relationship Id="rId18" Type="http://schemas.openxmlformats.org/officeDocument/2006/relationships/image" Target="../media/image10.png"/><Relationship Id="rId26" Type="http://schemas.openxmlformats.org/officeDocument/2006/relationships/image" Target="../media/image23.png"/><Relationship Id="rId3" Type="http://schemas.microsoft.com/office/2007/relationships/hdphoto" Target="../media/hdphoto4.wdp"/><Relationship Id="rId21" Type="http://schemas.openxmlformats.org/officeDocument/2006/relationships/image" Target="../media/image20.png"/><Relationship Id="rId7" Type="http://schemas.openxmlformats.org/officeDocument/2006/relationships/image" Target="../media/image14.png"/><Relationship Id="rId12" Type="http://schemas.openxmlformats.org/officeDocument/2006/relationships/image" Target="../media/image17.png"/><Relationship Id="rId17" Type="http://schemas.microsoft.com/office/2007/relationships/hdphoto" Target="../media/hdphoto12.wdp"/><Relationship Id="rId25" Type="http://schemas.microsoft.com/office/2007/relationships/hdphoto" Target="../media/hdphoto13.wdp"/><Relationship Id="rId2" Type="http://schemas.openxmlformats.org/officeDocument/2006/relationships/image" Target="../media/image7.png"/><Relationship Id="rId16" Type="http://schemas.openxmlformats.org/officeDocument/2006/relationships/image" Target="../media/image18.png"/><Relationship Id="rId20" Type="http://schemas.openxmlformats.org/officeDocument/2006/relationships/image" Target="../media/image19.png"/><Relationship Id="rId29" Type="http://schemas.microsoft.com/office/2007/relationships/hdphoto" Target="../media/hdphoto8.wdp"/><Relationship Id="rId1" Type="http://schemas.openxmlformats.org/officeDocument/2006/relationships/image" Target="../media/image12.png"/><Relationship Id="rId6" Type="http://schemas.openxmlformats.org/officeDocument/2006/relationships/image" Target="../media/image13.png"/><Relationship Id="rId11" Type="http://schemas.microsoft.com/office/2007/relationships/hdphoto" Target="../media/hdphoto10.wdp"/><Relationship Id="rId24" Type="http://schemas.openxmlformats.org/officeDocument/2006/relationships/image" Target="../media/image22.png"/><Relationship Id="rId5" Type="http://schemas.microsoft.com/office/2007/relationships/hdphoto" Target="../media/hdphoto2.wdp"/><Relationship Id="rId15" Type="http://schemas.microsoft.com/office/2007/relationships/hdphoto" Target="../media/hdphoto6.wdp"/><Relationship Id="rId23" Type="http://schemas.openxmlformats.org/officeDocument/2006/relationships/image" Target="../media/image21.png"/><Relationship Id="rId28" Type="http://schemas.openxmlformats.org/officeDocument/2006/relationships/image" Target="../media/image11.png"/><Relationship Id="rId10" Type="http://schemas.openxmlformats.org/officeDocument/2006/relationships/image" Target="../media/image16.png"/><Relationship Id="rId19" Type="http://schemas.microsoft.com/office/2007/relationships/hdphoto" Target="../media/hdphoto7.wdp"/><Relationship Id="rId31" Type="http://schemas.microsoft.com/office/2007/relationships/hdphoto" Target="../media/hdphoto15.wdp"/><Relationship Id="rId4" Type="http://schemas.openxmlformats.org/officeDocument/2006/relationships/image" Target="../media/image5.png"/><Relationship Id="rId9" Type="http://schemas.microsoft.com/office/2007/relationships/hdphoto" Target="../media/hdphoto9.wdp"/><Relationship Id="rId14" Type="http://schemas.openxmlformats.org/officeDocument/2006/relationships/image" Target="../media/image9.png"/><Relationship Id="rId22" Type="http://schemas.openxmlformats.org/officeDocument/2006/relationships/image" Target="../media/image4.png"/><Relationship Id="rId27" Type="http://schemas.microsoft.com/office/2007/relationships/hdphoto" Target="../media/hdphoto14.wdp"/><Relationship Id="rId30" Type="http://schemas.openxmlformats.org/officeDocument/2006/relationships/image" Target="../media/image2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microsoft.com/office/2007/relationships/hdphoto" Target="../media/hdphoto1.wdp"/><Relationship Id="rId1" Type="http://schemas.openxmlformats.org/officeDocument/2006/relationships/image" Target="../media/image27.png"/><Relationship Id="rId5" Type="http://schemas.openxmlformats.org/officeDocument/2006/relationships/image" Target="../media/image21.png"/><Relationship Id="rId4" Type="http://schemas.openxmlformats.org/officeDocument/2006/relationships/image" Target="../media/image35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7" Type="http://schemas.openxmlformats.org/officeDocument/2006/relationships/image" Target="../media/image21.png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microsoft.com/office/2007/relationships/hdphoto" Target="../media/hdphoto1.wdp"/><Relationship Id="rId5" Type="http://schemas.openxmlformats.org/officeDocument/2006/relationships/image" Target="../media/image27.png"/><Relationship Id="rId4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5.png"/><Relationship Id="rId6" Type="http://schemas.openxmlformats.org/officeDocument/2006/relationships/image" Target="../media/image21.png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4" Type="http://schemas.openxmlformats.org/officeDocument/2006/relationships/chart" Target="../charts/chart40.xml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07/relationships/hdphoto" Target="../media/hdphoto20.wdp"/><Relationship Id="rId2" Type="http://schemas.openxmlformats.org/officeDocument/2006/relationships/image" Target="../media/image37.png"/><Relationship Id="rId1" Type="http://schemas.openxmlformats.org/officeDocument/2006/relationships/chart" Target="../charts/chart41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microsoft.com/office/2007/relationships/hdphoto" Target="../media/hdphoto21.wdp"/><Relationship Id="rId1" Type="http://schemas.openxmlformats.org/officeDocument/2006/relationships/image" Target="../media/image38.png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microsoft.com/office/2007/relationships/hdphoto" Target="../media/hdphoto22.wdp"/><Relationship Id="rId1" Type="http://schemas.openxmlformats.org/officeDocument/2006/relationships/image" Target="../media/image39.png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microsoft.com/office/2007/relationships/hdphoto" Target="../media/hdphoto23.wdp"/><Relationship Id="rId1" Type="http://schemas.openxmlformats.org/officeDocument/2006/relationships/image" Target="../media/image40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5" Type="http://schemas.microsoft.com/office/2007/relationships/hdphoto" Target="../media/hdphoto13.wdp"/><Relationship Id="rId4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image" Target="../media/image43.png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image" Target="../media/image42.png"/><Relationship Id="rId5" Type="http://schemas.openxmlformats.org/officeDocument/2006/relationships/image" Target="../media/image41.png"/><Relationship Id="rId4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8" Type="http://schemas.microsoft.com/office/2007/relationships/hdphoto" Target="../media/hdphoto26.wdp"/><Relationship Id="rId13" Type="http://schemas.openxmlformats.org/officeDocument/2006/relationships/image" Target="../media/image20.png"/><Relationship Id="rId3" Type="http://schemas.openxmlformats.org/officeDocument/2006/relationships/image" Target="../media/image44.png"/><Relationship Id="rId7" Type="http://schemas.openxmlformats.org/officeDocument/2006/relationships/image" Target="../media/image46.png"/><Relationship Id="rId12" Type="http://schemas.microsoft.com/office/2007/relationships/hdphoto" Target="../media/hdphoto28.wdp"/><Relationship Id="rId2" Type="http://schemas.microsoft.com/office/2007/relationships/hdphoto" Target="../media/hdphoto1.wdp"/><Relationship Id="rId1" Type="http://schemas.openxmlformats.org/officeDocument/2006/relationships/image" Target="../media/image27.png"/><Relationship Id="rId6" Type="http://schemas.microsoft.com/office/2007/relationships/hdphoto" Target="../media/hdphoto25.wdp"/><Relationship Id="rId11" Type="http://schemas.openxmlformats.org/officeDocument/2006/relationships/image" Target="../media/image48.png"/><Relationship Id="rId5" Type="http://schemas.openxmlformats.org/officeDocument/2006/relationships/image" Target="../media/image45.png"/><Relationship Id="rId10" Type="http://schemas.microsoft.com/office/2007/relationships/hdphoto" Target="../media/hdphoto27.wdp"/><Relationship Id="rId4" Type="http://schemas.microsoft.com/office/2007/relationships/hdphoto" Target="../media/hdphoto24.wdp"/><Relationship Id="rId9" Type="http://schemas.openxmlformats.org/officeDocument/2006/relationships/image" Target="../media/image47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image" Target="../media/image4.png"/><Relationship Id="rId18" Type="http://schemas.openxmlformats.org/officeDocument/2006/relationships/image" Target="../media/image49.png"/><Relationship Id="rId3" Type="http://schemas.openxmlformats.org/officeDocument/2006/relationships/chart" Target="../charts/chart59.xml"/><Relationship Id="rId7" Type="http://schemas.microsoft.com/office/2007/relationships/hdphoto" Target="../media/hdphoto28.wdp"/><Relationship Id="rId12" Type="http://schemas.openxmlformats.org/officeDocument/2006/relationships/chart" Target="../charts/chart60.xml"/><Relationship Id="rId17" Type="http://schemas.microsoft.com/office/2007/relationships/hdphoto" Target="../media/hdphoto14.wdp"/><Relationship Id="rId2" Type="http://schemas.microsoft.com/office/2007/relationships/hdphoto" Target="../media/hdphoto26.wdp"/><Relationship Id="rId16" Type="http://schemas.openxmlformats.org/officeDocument/2006/relationships/image" Target="../media/image23.png"/><Relationship Id="rId1" Type="http://schemas.openxmlformats.org/officeDocument/2006/relationships/image" Target="../media/image46.png"/><Relationship Id="rId6" Type="http://schemas.openxmlformats.org/officeDocument/2006/relationships/image" Target="../media/image48.png"/><Relationship Id="rId11" Type="http://schemas.microsoft.com/office/2007/relationships/hdphoto" Target="../media/hdphoto27.wdp"/><Relationship Id="rId5" Type="http://schemas.microsoft.com/office/2007/relationships/hdphoto" Target="../media/hdphoto24.wdp"/><Relationship Id="rId15" Type="http://schemas.microsoft.com/office/2007/relationships/hdphoto" Target="../media/hdphoto13.wdp"/><Relationship Id="rId10" Type="http://schemas.openxmlformats.org/officeDocument/2006/relationships/image" Target="../media/image47.png"/><Relationship Id="rId19" Type="http://schemas.microsoft.com/office/2007/relationships/hdphoto" Target="../media/hdphoto29.wdp"/><Relationship Id="rId4" Type="http://schemas.openxmlformats.org/officeDocument/2006/relationships/image" Target="../media/image44.png"/><Relationship Id="rId9" Type="http://schemas.microsoft.com/office/2007/relationships/hdphoto" Target="../media/hdphoto25.wdp"/><Relationship Id="rId14" Type="http://schemas.openxmlformats.org/officeDocument/2006/relationships/image" Target="../media/image2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png"/><Relationship Id="rId2" Type="http://schemas.microsoft.com/office/2007/relationships/hdphoto" Target="../media/hdphoto28.wdp"/><Relationship Id="rId1" Type="http://schemas.openxmlformats.org/officeDocument/2006/relationships/image" Target="../media/image48.png"/><Relationship Id="rId4" Type="http://schemas.microsoft.com/office/2007/relationships/hdphoto" Target="../media/hdphoto27.wdp"/></Relationships>
</file>

<file path=xl/drawings/_rels/drawing34.xml.rels><?xml version="1.0" encoding="UTF-8" standalone="yes"?>
<Relationships xmlns="http://schemas.openxmlformats.org/package/2006/relationships"><Relationship Id="rId8" Type="http://schemas.microsoft.com/office/2007/relationships/hdphoto" Target="../media/hdphoto33.wdp"/><Relationship Id="rId3" Type="http://schemas.openxmlformats.org/officeDocument/2006/relationships/image" Target="../media/image51.png"/><Relationship Id="rId7" Type="http://schemas.openxmlformats.org/officeDocument/2006/relationships/image" Target="../media/image53.png"/><Relationship Id="rId12" Type="http://schemas.openxmlformats.org/officeDocument/2006/relationships/image" Target="../media/image54.png"/><Relationship Id="rId2" Type="http://schemas.microsoft.com/office/2007/relationships/hdphoto" Target="../media/hdphoto30.wdp"/><Relationship Id="rId1" Type="http://schemas.openxmlformats.org/officeDocument/2006/relationships/image" Target="../media/image50.png"/><Relationship Id="rId6" Type="http://schemas.microsoft.com/office/2007/relationships/hdphoto" Target="../media/hdphoto32.wdp"/><Relationship Id="rId11" Type="http://schemas.microsoft.com/office/2007/relationships/hdphoto" Target="../media/hdphoto1.wdp"/><Relationship Id="rId5" Type="http://schemas.openxmlformats.org/officeDocument/2006/relationships/image" Target="../media/image52.png"/><Relationship Id="rId10" Type="http://schemas.openxmlformats.org/officeDocument/2006/relationships/image" Target="../media/image27.png"/><Relationship Id="rId4" Type="http://schemas.microsoft.com/office/2007/relationships/hdphoto" Target="../media/hdphoto31.wdp"/><Relationship Id="rId9" Type="http://schemas.openxmlformats.org/officeDocument/2006/relationships/image" Target="../media/image36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png"/><Relationship Id="rId7" Type="http://schemas.openxmlformats.org/officeDocument/2006/relationships/image" Target="../media/image36.png"/><Relationship Id="rId2" Type="http://schemas.microsoft.com/office/2007/relationships/hdphoto" Target="../media/hdphoto1.wdp"/><Relationship Id="rId1" Type="http://schemas.openxmlformats.org/officeDocument/2006/relationships/image" Target="../media/image27.png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microsoft.com/office/2007/relationships/hdphoto" Target="../media/hdphoto1.wdp"/><Relationship Id="rId1" Type="http://schemas.openxmlformats.org/officeDocument/2006/relationships/image" Target="../media/image27.png"/><Relationship Id="rId5" Type="http://schemas.openxmlformats.org/officeDocument/2006/relationships/image" Target="../media/image20.png"/><Relationship Id="rId4" Type="http://schemas.openxmlformats.org/officeDocument/2006/relationships/image" Target="../media/image5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6.png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microsoft.com/office/2007/relationships/hdphoto" Target="../media/hdphoto34.wdp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microsoft.com/office/2007/relationships/hdphoto" Target="../media/hdphoto34.wdp"/><Relationship Id="rId1" Type="http://schemas.openxmlformats.org/officeDocument/2006/relationships/image" Target="../media/image56.png"/><Relationship Id="rId4" Type="http://schemas.openxmlformats.org/officeDocument/2006/relationships/image" Target="../media/image57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11.wdp"/><Relationship Id="rId1" Type="http://schemas.openxmlformats.org/officeDocument/2006/relationships/image" Target="../media/image17.png"/><Relationship Id="rId5" Type="http://schemas.openxmlformats.org/officeDocument/2006/relationships/image" Target="../media/image58.png"/><Relationship Id="rId4" Type="http://schemas.microsoft.com/office/2007/relationships/hdphoto" Target="../media/hdphoto6.wd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40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chart" Target="../charts/chart70.xml"/><Relationship Id="rId7" Type="http://schemas.openxmlformats.org/officeDocument/2006/relationships/image" Target="../media/image9.png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microsoft.com/office/2007/relationships/hdphoto" Target="../media/hdphoto11.wdp"/><Relationship Id="rId5" Type="http://schemas.openxmlformats.org/officeDocument/2006/relationships/image" Target="../media/image17.png"/><Relationship Id="rId10" Type="http://schemas.openxmlformats.org/officeDocument/2006/relationships/image" Target="../media/image59.png"/><Relationship Id="rId4" Type="http://schemas.openxmlformats.org/officeDocument/2006/relationships/chart" Target="../charts/chart71.xml"/><Relationship Id="rId9" Type="http://schemas.openxmlformats.org/officeDocument/2006/relationships/image" Target="../media/image58.png"/></Relationships>
</file>

<file path=xl/drawings/_rels/drawing41.xml.rels><?xml version="1.0" encoding="UTF-8" standalone="yes"?>
<Relationships xmlns="http://schemas.openxmlformats.org/package/2006/relationships"><Relationship Id="rId8" Type="http://schemas.microsoft.com/office/2007/relationships/hdphoto" Target="../media/hdphoto38.wdp"/><Relationship Id="rId13" Type="http://schemas.openxmlformats.org/officeDocument/2006/relationships/image" Target="../media/image27.png"/><Relationship Id="rId3" Type="http://schemas.openxmlformats.org/officeDocument/2006/relationships/image" Target="../media/image61.png"/><Relationship Id="rId7" Type="http://schemas.openxmlformats.org/officeDocument/2006/relationships/image" Target="../media/image63.png"/><Relationship Id="rId12" Type="http://schemas.microsoft.com/office/2007/relationships/hdphoto" Target="../media/hdphoto40.wdp"/><Relationship Id="rId17" Type="http://schemas.microsoft.com/office/2007/relationships/hdphoto" Target="../media/hdphoto41.wdp"/><Relationship Id="rId2" Type="http://schemas.microsoft.com/office/2007/relationships/hdphoto" Target="../media/hdphoto35.wdp"/><Relationship Id="rId16" Type="http://schemas.openxmlformats.org/officeDocument/2006/relationships/image" Target="../media/image66.png"/><Relationship Id="rId1" Type="http://schemas.openxmlformats.org/officeDocument/2006/relationships/image" Target="../media/image60.png"/><Relationship Id="rId6" Type="http://schemas.microsoft.com/office/2007/relationships/hdphoto" Target="../media/hdphoto37.wdp"/><Relationship Id="rId11" Type="http://schemas.openxmlformats.org/officeDocument/2006/relationships/image" Target="../media/image65.png"/><Relationship Id="rId5" Type="http://schemas.openxmlformats.org/officeDocument/2006/relationships/image" Target="../media/image62.png"/><Relationship Id="rId15" Type="http://schemas.openxmlformats.org/officeDocument/2006/relationships/image" Target="../media/image13.png"/><Relationship Id="rId10" Type="http://schemas.microsoft.com/office/2007/relationships/hdphoto" Target="../media/hdphoto39.wdp"/><Relationship Id="rId4" Type="http://schemas.microsoft.com/office/2007/relationships/hdphoto" Target="../media/hdphoto36.wdp"/><Relationship Id="rId9" Type="http://schemas.openxmlformats.org/officeDocument/2006/relationships/image" Target="../media/image64.png"/><Relationship Id="rId14" Type="http://schemas.microsoft.com/office/2007/relationships/hdphoto" Target="../media/hdphoto1.wdp"/></Relationships>
</file>

<file path=xl/drawings/_rels/drawing42.xml.rels><?xml version="1.0" encoding="UTF-8" standalone="yes"?>
<Relationships xmlns="http://schemas.openxmlformats.org/package/2006/relationships"><Relationship Id="rId8" Type="http://schemas.microsoft.com/office/2007/relationships/hdphoto" Target="../media/hdphoto45.wdp"/><Relationship Id="rId13" Type="http://schemas.openxmlformats.org/officeDocument/2006/relationships/image" Target="../media/image73.png"/><Relationship Id="rId3" Type="http://schemas.openxmlformats.org/officeDocument/2006/relationships/image" Target="../media/image68.png"/><Relationship Id="rId7" Type="http://schemas.openxmlformats.org/officeDocument/2006/relationships/image" Target="../media/image70.png"/><Relationship Id="rId12" Type="http://schemas.microsoft.com/office/2007/relationships/hdphoto" Target="../media/hdphoto47.wdp"/><Relationship Id="rId17" Type="http://schemas.openxmlformats.org/officeDocument/2006/relationships/image" Target="../media/image13.png"/><Relationship Id="rId2" Type="http://schemas.microsoft.com/office/2007/relationships/hdphoto" Target="../media/hdphoto42.wdp"/><Relationship Id="rId16" Type="http://schemas.microsoft.com/office/2007/relationships/hdphoto" Target="../media/hdphoto1.wdp"/><Relationship Id="rId1" Type="http://schemas.openxmlformats.org/officeDocument/2006/relationships/image" Target="../media/image67.png"/><Relationship Id="rId6" Type="http://schemas.microsoft.com/office/2007/relationships/hdphoto" Target="../media/hdphoto44.wdp"/><Relationship Id="rId11" Type="http://schemas.openxmlformats.org/officeDocument/2006/relationships/image" Target="../media/image72.png"/><Relationship Id="rId5" Type="http://schemas.openxmlformats.org/officeDocument/2006/relationships/image" Target="../media/image69.png"/><Relationship Id="rId15" Type="http://schemas.openxmlformats.org/officeDocument/2006/relationships/image" Target="../media/image27.png"/><Relationship Id="rId10" Type="http://schemas.microsoft.com/office/2007/relationships/hdphoto" Target="../media/hdphoto46.wdp"/><Relationship Id="rId4" Type="http://schemas.microsoft.com/office/2007/relationships/hdphoto" Target="../media/hdphoto43.wdp"/><Relationship Id="rId9" Type="http://schemas.openxmlformats.org/officeDocument/2006/relationships/image" Target="../media/image71.png"/><Relationship Id="rId14" Type="http://schemas.microsoft.com/office/2007/relationships/hdphoto" Target="../media/hdphoto48.wdp"/></Relationships>
</file>

<file path=xl/drawings/_rels/drawing43.xml.rels><?xml version="1.0" encoding="UTF-8" standalone="yes"?>
<Relationships xmlns="http://schemas.openxmlformats.org/package/2006/relationships"><Relationship Id="rId8" Type="http://schemas.microsoft.com/office/2007/relationships/hdphoto" Target="../media/hdphoto50.wdp"/><Relationship Id="rId3" Type="http://schemas.microsoft.com/office/2007/relationships/hdphoto" Target="../media/hdphoto49.wdp"/><Relationship Id="rId7" Type="http://schemas.openxmlformats.org/officeDocument/2006/relationships/image" Target="../media/image75.png"/><Relationship Id="rId2" Type="http://schemas.openxmlformats.org/officeDocument/2006/relationships/image" Target="../media/image74.png"/><Relationship Id="rId1" Type="http://schemas.openxmlformats.org/officeDocument/2006/relationships/chart" Target="../charts/chart72.xml"/><Relationship Id="rId6" Type="http://schemas.microsoft.com/office/2007/relationships/hdphoto" Target="../media/hdphoto1.wdp"/><Relationship Id="rId5" Type="http://schemas.openxmlformats.org/officeDocument/2006/relationships/image" Target="../media/image27.png"/><Relationship Id="rId4" Type="http://schemas.openxmlformats.org/officeDocument/2006/relationships/image" Target="../media/image20.png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13" Type="http://schemas.microsoft.com/office/2007/relationships/hdphoto" Target="../media/hdphoto23.wdp"/><Relationship Id="rId18" Type="http://schemas.openxmlformats.org/officeDocument/2006/relationships/image" Target="../media/image77.png"/><Relationship Id="rId26" Type="http://schemas.openxmlformats.org/officeDocument/2006/relationships/image" Target="../media/image81.png"/><Relationship Id="rId3" Type="http://schemas.openxmlformats.org/officeDocument/2006/relationships/image" Target="../media/image37.png"/><Relationship Id="rId21" Type="http://schemas.microsoft.com/office/2007/relationships/hdphoto" Target="../media/hdphoto53.wdp"/><Relationship Id="rId7" Type="http://schemas.microsoft.com/office/2007/relationships/hdphoto" Target="../media/hdphoto21.wdp"/><Relationship Id="rId12" Type="http://schemas.openxmlformats.org/officeDocument/2006/relationships/image" Target="../media/image40.png"/><Relationship Id="rId17" Type="http://schemas.openxmlformats.org/officeDocument/2006/relationships/chart" Target="../charts/chart78.xml"/><Relationship Id="rId25" Type="http://schemas.microsoft.com/office/2007/relationships/hdphoto" Target="../media/hdphoto55.wdp"/><Relationship Id="rId2" Type="http://schemas.openxmlformats.org/officeDocument/2006/relationships/chart" Target="../charts/chart73.xml"/><Relationship Id="rId16" Type="http://schemas.microsoft.com/office/2007/relationships/hdphoto" Target="../media/hdphoto51.wdp"/><Relationship Id="rId20" Type="http://schemas.openxmlformats.org/officeDocument/2006/relationships/image" Target="../media/image78.png"/><Relationship Id="rId1" Type="http://schemas.openxmlformats.org/officeDocument/2006/relationships/image" Target="../media/image20.png"/><Relationship Id="rId6" Type="http://schemas.openxmlformats.org/officeDocument/2006/relationships/image" Target="../media/image38.png"/><Relationship Id="rId11" Type="http://schemas.openxmlformats.org/officeDocument/2006/relationships/chart" Target="../charts/chart76.xml"/><Relationship Id="rId24" Type="http://schemas.openxmlformats.org/officeDocument/2006/relationships/image" Target="../media/image80.png"/><Relationship Id="rId5" Type="http://schemas.openxmlformats.org/officeDocument/2006/relationships/chart" Target="../charts/chart74.xml"/><Relationship Id="rId15" Type="http://schemas.openxmlformats.org/officeDocument/2006/relationships/image" Target="../media/image76.png"/><Relationship Id="rId23" Type="http://schemas.microsoft.com/office/2007/relationships/hdphoto" Target="../media/hdphoto54.wdp"/><Relationship Id="rId10" Type="http://schemas.microsoft.com/office/2007/relationships/hdphoto" Target="../media/hdphoto22.wdp"/><Relationship Id="rId19" Type="http://schemas.microsoft.com/office/2007/relationships/hdphoto" Target="../media/hdphoto52.wdp"/><Relationship Id="rId4" Type="http://schemas.microsoft.com/office/2007/relationships/hdphoto" Target="../media/hdphoto20.wdp"/><Relationship Id="rId9" Type="http://schemas.openxmlformats.org/officeDocument/2006/relationships/image" Target="../media/image39.png"/><Relationship Id="rId14" Type="http://schemas.openxmlformats.org/officeDocument/2006/relationships/chart" Target="../charts/chart77.xml"/><Relationship Id="rId22" Type="http://schemas.openxmlformats.org/officeDocument/2006/relationships/image" Target="../media/image79.png"/><Relationship Id="rId27" Type="http://schemas.microsoft.com/office/2007/relationships/hdphoto" Target="../media/hdphoto56.wdp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microsoft.com/office/2007/relationships/hdphoto" Target="../media/hdphoto49.wdp"/><Relationship Id="rId1" Type="http://schemas.openxmlformats.org/officeDocument/2006/relationships/image" Target="../media/image74.png"/><Relationship Id="rId5" Type="http://schemas.openxmlformats.org/officeDocument/2006/relationships/chart" Target="../charts/chart79.xml"/><Relationship Id="rId4" Type="http://schemas.microsoft.com/office/2007/relationships/hdphoto" Target="../media/hdphoto1.wdp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microsoft.com/office/2007/relationships/hdphoto" Target="../media/hdphoto49.wdp"/><Relationship Id="rId1" Type="http://schemas.openxmlformats.org/officeDocument/2006/relationships/image" Target="../media/image74.png"/><Relationship Id="rId5" Type="http://schemas.openxmlformats.org/officeDocument/2006/relationships/chart" Target="../charts/chart80.xml"/><Relationship Id="rId4" Type="http://schemas.microsoft.com/office/2007/relationships/hdphoto" Target="../media/hdphoto1.wdp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microsoft.com/office/2007/relationships/hdphoto" Target="../media/hdphoto49.wdp"/><Relationship Id="rId1" Type="http://schemas.openxmlformats.org/officeDocument/2006/relationships/image" Target="../media/image74.png"/><Relationship Id="rId4" Type="http://schemas.openxmlformats.org/officeDocument/2006/relationships/image" Target="../media/image82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microsoft.com/office/2007/relationships/hdphoto" Target="../media/hdphoto8.wdp"/><Relationship Id="rId5" Type="http://schemas.openxmlformats.org/officeDocument/2006/relationships/image" Target="../media/image11.png"/><Relationship Id="rId4" Type="http://schemas.openxmlformats.org/officeDocument/2006/relationships/chart" Target="../charts/chart85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1.wdp"/><Relationship Id="rId1" Type="http://schemas.openxmlformats.org/officeDocument/2006/relationships/image" Target="../media/image27.png"/><Relationship Id="rId4" Type="http://schemas.microsoft.com/office/2007/relationships/hdphoto" Target="../media/hdphoto8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microsoft.com/office/2007/relationships/hdphoto" Target="../media/hdphoto1.wdp"/><Relationship Id="rId4" Type="http://schemas.openxmlformats.org/officeDocument/2006/relationships/image" Target="../media/image27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7" Type="http://schemas.microsoft.com/office/2007/relationships/hdphoto" Target="../media/hdphoto8.wdp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6" Type="http://schemas.openxmlformats.org/officeDocument/2006/relationships/image" Target="../media/image11.png"/><Relationship Id="rId5" Type="http://schemas.microsoft.com/office/2007/relationships/hdphoto" Target="../media/hdphoto1.wdp"/><Relationship Id="rId4" Type="http://schemas.openxmlformats.org/officeDocument/2006/relationships/image" Target="../media/image27.png"/></Relationships>
</file>

<file path=xl/drawings/_rels/drawing5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7.png"/><Relationship Id="rId1" Type="http://schemas.openxmlformats.org/officeDocument/2006/relationships/chart" Target="../charts/chart89.xml"/><Relationship Id="rId5" Type="http://schemas.microsoft.com/office/2007/relationships/hdphoto" Target="../media/hdphoto8.wdp"/><Relationship Id="rId4" Type="http://schemas.openxmlformats.org/officeDocument/2006/relationships/image" Target="../media/image11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1.xml"/><Relationship Id="rId2" Type="http://schemas.openxmlformats.org/officeDocument/2006/relationships/image" Target="../media/image83.png"/><Relationship Id="rId1" Type="http://schemas.openxmlformats.org/officeDocument/2006/relationships/chart" Target="../charts/chart90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chart" Target="../charts/chart92.xml"/><Relationship Id="rId1" Type="http://schemas.openxmlformats.org/officeDocument/2006/relationships/image" Target="../media/image83.png"/><Relationship Id="rId5" Type="http://schemas.openxmlformats.org/officeDocument/2006/relationships/chart" Target="../charts/chart93.xml"/><Relationship Id="rId4" Type="http://schemas.microsoft.com/office/2007/relationships/hdphoto" Target="../media/hdphoto1.wdp"/></Relationships>
</file>

<file path=xl/drawings/_rels/drawing54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chart" Target="../charts/chart96.xml"/><Relationship Id="rId7" Type="http://schemas.openxmlformats.org/officeDocument/2006/relationships/image" Target="../media/image7.png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6" Type="http://schemas.microsoft.com/office/2007/relationships/hdphoto" Target="../media/hdphoto1.wdp"/><Relationship Id="rId5" Type="http://schemas.openxmlformats.org/officeDocument/2006/relationships/image" Target="../media/image27.png"/><Relationship Id="rId4" Type="http://schemas.openxmlformats.org/officeDocument/2006/relationships/image" Target="../media/image83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image" Target="../media/image83.png"/><Relationship Id="rId5" Type="http://schemas.openxmlformats.org/officeDocument/2006/relationships/image" Target="../media/image12.png"/><Relationship Id="rId4" Type="http://schemas.microsoft.com/office/2007/relationships/hdphoto" Target="../media/hdphoto1.wdp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0.xml"/><Relationship Id="rId2" Type="http://schemas.openxmlformats.org/officeDocument/2006/relationships/chart" Target="../charts/chart99.xml"/><Relationship Id="rId1" Type="http://schemas.openxmlformats.org/officeDocument/2006/relationships/image" Target="../media/image83.png"/><Relationship Id="rId6" Type="http://schemas.microsoft.com/office/2007/relationships/hdphoto" Target="../media/hdphoto1.wdp"/><Relationship Id="rId5" Type="http://schemas.openxmlformats.org/officeDocument/2006/relationships/image" Target="../media/image27.png"/><Relationship Id="rId4" Type="http://schemas.openxmlformats.org/officeDocument/2006/relationships/chart" Target="../charts/chart101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19.png"/><Relationship Id="rId1" Type="http://schemas.openxmlformats.org/officeDocument/2006/relationships/chart" Target="../charts/chart102.xml"/><Relationship Id="rId4" Type="http://schemas.openxmlformats.org/officeDocument/2006/relationships/chart" Target="../charts/chart103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4.png"/><Relationship Id="rId1" Type="http://schemas.openxmlformats.org/officeDocument/2006/relationships/chart" Target="../charts/chart10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microsoft.com/office/2007/relationships/hdphoto" Target="../media/hdphoto1.wdp"/><Relationship Id="rId1" Type="http://schemas.openxmlformats.org/officeDocument/2006/relationships/image" Target="../media/image27.png"/><Relationship Id="rId6" Type="http://schemas.openxmlformats.org/officeDocument/2006/relationships/chart" Target="../charts/chart5.xml"/><Relationship Id="rId5" Type="http://schemas.openxmlformats.org/officeDocument/2006/relationships/image" Target="../media/image12.png"/><Relationship Id="rId4" Type="http://schemas.microsoft.com/office/2007/relationships/hdphoto" Target="../media/hdphoto16.wdp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6.xml"/><Relationship Id="rId2" Type="http://schemas.openxmlformats.org/officeDocument/2006/relationships/chart" Target="../charts/chart105.xml"/><Relationship Id="rId1" Type="http://schemas.openxmlformats.org/officeDocument/2006/relationships/image" Target="../media/image85.png"/><Relationship Id="rId5" Type="http://schemas.openxmlformats.org/officeDocument/2006/relationships/image" Target="../media/image20.png"/><Relationship Id="rId4" Type="http://schemas.openxmlformats.org/officeDocument/2006/relationships/chart" Target="../charts/chart107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8.xml"/><Relationship Id="rId1" Type="http://schemas.openxmlformats.org/officeDocument/2006/relationships/image" Target="../media/image86.pn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png"/><Relationship Id="rId2" Type="http://schemas.openxmlformats.org/officeDocument/2006/relationships/image" Target="../media/image88.png"/><Relationship Id="rId1" Type="http://schemas.openxmlformats.org/officeDocument/2006/relationships/image" Target="../media/image87.png"/><Relationship Id="rId6" Type="http://schemas.openxmlformats.org/officeDocument/2006/relationships/image" Target="../media/image12.png"/><Relationship Id="rId5" Type="http://schemas.openxmlformats.org/officeDocument/2006/relationships/image" Target="../media/image91.png"/><Relationship Id="rId4" Type="http://schemas.openxmlformats.org/officeDocument/2006/relationships/image" Target="../media/image9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7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27.png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microsoft.com/office/2007/relationships/hdphoto" Target="../media/hdphoto16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microsoft.com/office/2007/relationships/hdphoto" Target="../media/hdphoto1.wdp"/><Relationship Id="rId1" Type="http://schemas.openxmlformats.org/officeDocument/2006/relationships/image" Target="../media/image27.png"/><Relationship Id="rId5" Type="http://schemas.openxmlformats.org/officeDocument/2006/relationships/image" Target="../media/image12.png"/><Relationship Id="rId4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microsoft.com/office/2007/relationships/hdphoto" Target="../media/hdphoto17.wdp"/><Relationship Id="rId1" Type="http://schemas.openxmlformats.org/officeDocument/2006/relationships/image" Target="../media/image29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1</xdr:row>
      <xdr:rowOff>95250</xdr:rowOff>
    </xdr:from>
    <xdr:to>
      <xdr:col>11</xdr:col>
      <xdr:colOff>304951</xdr:colOff>
      <xdr:row>3</xdr:row>
      <xdr:rowOff>94631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323850"/>
          <a:ext cx="885976" cy="494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721178</xdr:colOff>
      <xdr:row>38</xdr:row>
      <xdr:rowOff>209549</xdr:rowOff>
    </xdr:from>
    <xdr:to>
      <xdr:col>8</xdr:col>
      <xdr:colOff>942975</xdr:colOff>
      <xdr:row>41</xdr:row>
      <xdr:rowOff>510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2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lasticWrap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02628" y="7572374"/>
          <a:ext cx="221797" cy="419611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6</xdr:row>
      <xdr:rowOff>95250</xdr:rowOff>
    </xdr:from>
    <xdr:to>
      <xdr:col>11</xdr:col>
      <xdr:colOff>209550</xdr:colOff>
      <xdr:row>39</xdr:row>
      <xdr:rowOff>66675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  <xdr:twoCellAnchor editAs="oneCell">
    <xdr:from>
      <xdr:col>0</xdr:col>
      <xdr:colOff>0</xdr:colOff>
      <xdr:row>43</xdr:row>
      <xdr:rowOff>123825</xdr:rowOff>
    </xdr:from>
    <xdr:to>
      <xdr:col>0</xdr:col>
      <xdr:colOff>409575</xdr:colOff>
      <xdr:row>45</xdr:row>
      <xdr:rowOff>95250</xdr:rowOff>
    </xdr:to>
    <xdr:pic>
      <xdr:nvPicPr>
        <xdr:cNvPr id="28" name="Obrázek 27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4095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752475</xdr:colOff>
      <xdr:row>21</xdr:row>
      <xdr:rowOff>266700</xdr:rowOff>
    </xdr:from>
    <xdr:to>
      <xdr:col>9</xdr:col>
      <xdr:colOff>180975</xdr:colOff>
      <xdr:row>23</xdr:row>
      <xdr:rowOff>194422</xdr:rowOff>
    </xdr:to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10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4733925" y="4019550"/>
          <a:ext cx="381000" cy="470647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5</xdr:row>
      <xdr:rowOff>38100</xdr:rowOff>
    </xdr:from>
    <xdr:to>
      <xdr:col>12</xdr:col>
      <xdr:colOff>0</xdr:colOff>
      <xdr:row>8</xdr:row>
      <xdr:rowOff>76003</xdr:rowOff>
    </xdr:to>
    <xdr:pic>
      <xdr:nvPicPr>
        <xdr:cNvPr id="26" name="Obrázek 2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095375"/>
          <a:ext cx="419100" cy="49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504825</xdr:colOff>
      <xdr:row>20</xdr:row>
      <xdr:rowOff>104775</xdr:rowOff>
    </xdr:from>
    <xdr:to>
      <xdr:col>4</xdr:col>
      <xdr:colOff>241884</xdr:colOff>
      <xdr:row>22</xdr:row>
      <xdr:rowOff>104774</xdr:rowOff>
    </xdr:to>
    <xdr:pic>
      <xdr:nvPicPr>
        <xdr:cNvPr id="27" name="Obrázek 2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grayscl/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705225"/>
          <a:ext cx="41333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10</xdr:row>
      <xdr:rowOff>19050</xdr:rowOff>
    </xdr:from>
    <xdr:to>
      <xdr:col>2</xdr:col>
      <xdr:colOff>50069</xdr:colOff>
      <xdr:row>13</xdr:row>
      <xdr:rowOff>58043</xdr:rowOff>
    </xdr:to>
    <xdr:pic>
      <xdr:nvPicPr>
        <xdr:cNvPr id="29" name="Obrázek 2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38325"/>
          <a:ext cx="421544" cy="49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95250</xdr:rowOff>
    </xdr:from>
    <xdr:to>
      <xdr:col>3</xdr:col>
      <xdr:colOff>614044</xdr:colOff>
      <xdr:row>9</xdr:row>
      <xdr:rowOff>114300</xdr:rowOff>
    </xdr:to>
    <xdr:pic>
      <xdr:nvPicPr>
        <xdr:cNvPr id="33" name="Obrázek 3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0" b="98418" l="185" r="98155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"/>
          <a:ext cx="1633219" cy="962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29</xdr:row>
      <xdr:rowOff>9525</xdr:rowOff>
    </xdr:from>
    <xdr:to>
      <xdr:col>5</xdr:col>
      <xdr:colOff>236196</xdr:colOff>
      <xdr:row>31</xdr:row>
      <xdr:rowOff>123678</xdr:rowOff>
    </xdr:to>
    <xdr:pic>
      <xdr:nvPicPr>
        <xdr:cNvPr id="35" name="Obrázek 3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5562600"/>
          <a:ext cx="388596" cy="457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923925</xdr:colOff>
      <xdr:row>48</xdr:row>
      <xdr:rowOff>180975</xdr:rowOff>
    </xdr:from>
    <xdr:to>
      <xdr:col>9</xdr:col>
      <xdr:colOff>426799</xdr:colOff>
      <xdr:row>50</xdr:row>
      <xdr:rowOff>149043</xdr:rowOff>
    </xdr:to>
    <xdr:pic>
      <xdr:nvPicPr>
        <xdr:cNvPr id="40" name="Obrázek 3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939478" y="9624247"/>
          <a:ext cx="387168" cy="455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24578</xdr:colOff>
      <xdr:row>38</xdr:row>
      <xdr:rowOff>175447</xdr:rowOff>
    </xdr:from>
    <xdr:to>
      <xdr:col>3</xdr:col>
      <xdr:colOff>68846</xdr:colOff>
      <xdr:row>41</xdr:row>
      <xdr:rowOff>2171</xdr:rowOff>
    </xdr:to>
    <xdr:pic>
      <xdr:nvPicPr>
        <xdr:cNvPr id="41" name="Obrázek 4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853" y="7538272"/>
          <a:ext cx="387168" cy="455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2</xdr:row>
      <xdr:rowOff>26153</xdr:rowOff>
    </xdr:from>
    <xdr:to>
      <xdr:col>2</xdr:col>
      <xdr:colOff>28575</xdr:colOff>
      <xdr:row>3</xdr:row>
      <xdr:rowOff>104336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464303"/>
          <a:ext cx="361950" cy="3639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161925</xdr:rowOff>
    </xdr:from>
    <xdr:to>
      <xdr:col>0</xdr:col>
      <xdr:colOff>714375</xdr:colOff>
      <xdr:row>4</xdr:row>
      <xdr:rowOff>200918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42925"/>
          <a:ext cx="542925" cy="63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133351</xdr:colOff>
      <xdr:row>19</xdr:row>
      <xdr:rowOff>47625</xdr:rowOff>
    </xdr:from>
    <xdr:to>
      <xdr:col>14</xdr:col>
      <xdr:colOff>38101</xdr:colOff>
      <xdr:row>37</xdr:row>
      <xdr:rowOff>19050</xdr:rowOff>
    </xdr:to>
    <xdr:graphicFrame macro="">
      <xdr:nvGraphicFramePr>
        <xdr:cNvPr id="20" name="Graf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571500</xdr:colOff>
      <xdr:row>3</xdr:row>
      <xdr:rowOff>238125</xdr:rowOff>
    </xdr:from>
    <xdr:to>
      <xdr:col>5</xdr:col>
      <xdr:colOff>95930</xdr:colOff>
      <xdr:row>4</xdr:row>
      <xdr:rowOff>135149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52800" y="790575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3</xdr:row>
      <xdr:rowOff>238125</xdr:rowOff>
    </xdr:from>
    <xdr:to>
      <xdr:col>11</xdr:col>
      <xdr:colOff>95250</xdr:colOff>
      <xdr:row>4</xdr:row>
      <xdr:rowOff>133862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39000" y="790575"/>
          <a:ext cx="171450" cy="324362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19</xdr:row>
      <xdr:rowOff>38100</xdr:rowOff>
    </xdr:from>
    <xdr:to>
      <xdr:col>6</xdr:col>
      <xdr:colOff>352425</xdr:colOff>
      <xdr:row>37</xdr:row>
      <xdr:rowOff>47625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3</xdr:row>
      <xdr:rowOff>209550</xdr:rowOff>
    </xdr:from>
    <xdr:to>
      <xdr:col>3</xdr:col>
      <xdr:colOff>86405</xdr:colOff>
      <xdr:row>4</xdr:row>
      <xdr:rowOff>258974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90875" y="762000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3</xdr:row>
      <xdr:rowOff>209550</xdr:rowOff>
    </xdr:from>
    <xdr:to>
      <xdr:col>6</xdr:col>
      <xdr:colOff>85725</xdr:colOff>
      <xdr:row>4</xdr:row>
      <xdr:rowOff>257687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34000" y="762000"/>
          <a:ext cx="171450" cy="324362"/>
        </a:xfrm>
        <a:prstGeom prst="rect">
          <a:avLst/>
        </a:prstGeom>
      </xdr:spPr>
    </xdr:pic>
    <xdr:clientData/>
  </xdr:twoCellAnchor>
  <xdr:twoCellAnchor editAs="oneCell">
    <xdr:from>
      <xdr:col>0</xdr:col>
      <xdr:colOff>131678</xdr:colOff>
      <xdr:row>2</xdr:row>
      <xdr:rowOff>76200</xdr:rowOff>
    </xdr:from>
    <xdr:to>
      <xdr:col>0</xdr:col>
      <xdr:colOff>679950</xdr:colOff>
      <xdr:row>5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78" y="457200"/>
          <a:ext cx="54827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161925</xdr:colOff>
      <xdr:row>42</xdr:row>
      <xdr:rowOff>57150</xdr:rowOff>
    </xdr:from>
    <xdr:to>
      <xdr:col>7</xdr:col>
      <xdr:colOff>38100</xdr:colOff>
      <xdr:row>63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3</xdr:row>
      <xdr:rowOff>38100</xdr:rowOff>
    </xdr:from>
    <xdr:to>
      <xdr:col>4</xdr:col>
      <xdr:colOff>95930</xdr:colOff>
      <xdr:row>4</xdr:row>
      <xdr:rowOff>87524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05200" y="590550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7</xdr:col>
      <xdr:colOff>895350</xdr:colOff>
      <xdr:row>3</xdr:row>
      <xdr:rowOff>47625</xdr:rowOff>
    </xdr:from>
    <xdr:to>
      <xdr:col>8</xdr:col>
      <xdr:colOff>152400</xdr:colOff>
      <xdr:row>4</xdr:row>
      <xdr:rowOff>95762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19950" y="600075"/>
          <a:ext cx="171450" cy="324362"/>
        </a:xfrm>
        <a:prstGeom prst="rect">
          <a:avLst/>
        </a:prstGeom>
      </xdr:spPr>
    </xdr:pic>
    <xdr:clientData/>
  </xdr:twoCellAnchor>
  <xdr:twoCellAnchor editAs="oneCell">
    <xdr:from>
      <xdr:col>0</xdr:col>
      <xdr:colOff>122153</xdr:colOff>
      <xdr:row>2</xdr:row>
      <xdr:rowOff>95250</xdr:rowOff>
    </xdr:from>
    <xdr:to>
      <xdr:col>0</xdr:col>
      <xdr:colOff>670425</xdr:colOff>
      <xdr:row>5</xdr:row>
      <xdr:rowOff>28575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53" y="476250"/>
          <a:ext cx="54827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104774</xdr:colOff>
      <xdr:row>19</xdr:row>
      <xdr:rowOff>38100</xdr:rowOff>
    </xdr:from>
    <xdr:to>
      <xdr:col>5</xdr:col>
      <xdr:colOff>57149</xdr:colOff>
      <xdr:row>38</xdr:row>
      <xdr:rowOff>95250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104775</xdr:colOff>
      <xdr:row>19</xdr:row>
      <xdr:rowOff>47625</xdr:rowOff>
    </xdr:from>
    <xdr:to>
      <xdr:col>9</xdr:col>
      <xdr:colOff>762000</xdr:colOff>
      <xdr:row>38</xdr:row>
      <xdr:rowOff>104775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3</xdr:row>
      <xdr:rowOff>38100</xdr:rowOff>
    </xdr:from>
    <xdr:to>
      <xdr:col>18</xdr:col>
      <xdr:colOff>66675</xdr:colOff>
      <xdr:row>12</xdr:row>
      <xdr:rowOff>85725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</xdr:colOff>
      <xdr:row>13</xdr:row>
      <xdr:rowOff>1</xdr:rowOff>
    </xdr:from>
    <xdr:to>
      <xdr:col>18</xdr:col>
      <xdr:colOff>9525</xdr:colOff>
      <xdr:row>26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418420</xdr:colOff>
      <xdr:row>4</xdr:row>
      <xdr:rowOff>104774</xdr:rowOff>
    </xdr:from>
    <xdr:to>
      <xdr:col>9</xdr:col>
      <xdr:colOff>95250</xdr:colOff>
      <xdr:row>4</xdr:row>
      <xdr:rowOff>466463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95070" y="1142999"/>
          <a:ext cx="191180" cy="361689"/>
        </a:xfrm>
        <a:prstGeom prst="rect">
          <a:avLst/>
        </a:prstGeom>
      </xdr:spPr>
    </xdr:pic>
    <xdr:clientData/>
  </xdr:twoCellAnchor>
  <xdr:twoCellAnchor editAs="oneCell">
    <xdr:from>
      <xdr:col>3</xdr:col>
      <xdr:colOff>351745</xdr:colOff>
      <xdr:row>4</xdr:row>
      <xdr:rowOff>95249</xdr:rowOff>
    </xdr:from>
    <xdr:to>
      <xdr:col>4</xdr:col>
      <xdr:colOff>95250</xdr:colOff>
      <xdr:row>4</xdr:row>
      <xdr:rowOff>456938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23345" y="1133474"/>
          <a:ext cx="191180" cy="3616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</xdr:row>
      <xdr:rowOff>38100</xdr:rowOff>
    </xdr:from>
    <xdr:to>
      <xdr:col>0</xdr:col>
      <xdr:colOff>477545</xdr:colOff>
      <xdr:row>3</xdr:row>
      <xdr:rowOff>130357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47675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3</xdr:row>
      <xdr:rowOff>390525</xdr:rowOff>
    </xdr:from>
    <xdr:to>
      <xdr:col>11</xdr:col>
      <xdr:colOff>123825</xdr:colOff>
      <xdr:row>24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257174</xdr:colOff>
      <xdr:row>3</xdr:row>
      <xdr:rowOff>360591</xdr:rowOff>
    </xdr:from>
    <xdr:to>
      <xdr:col>15</xdr:col>
      <xdr:colOff>342445</xdr:colOff>
      <xdr:row>12</xdr:row>
      <xdr:rowOff>19050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238125</xdr:colOff>
      <xdr:row>15</xdr:row>
      <xdr:rowOff>19050</xdr:rowOff>
    </xdr:from>
    <xdr:to>
      <xdr:col>15</xdr:col>
      <xdr:colOff>323396</xdr:colOff>
      <xdr:row>24</xdr:row>
      <xdr:rowOff>172809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2</xdr:row>
      <xdr:rowOff>28575</xdr:rowOff>
    </xdr:from>
    <xdr:to>
      <xdr:col>1</xdr:col>
      <xdr:colOff>39394</xdr:colOff>
      <xdr:row>2</xdr:row>
      <xdr:rowOff>530407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815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5</xdr:row>
      <xdr:rowOff>47625</xdr:rowOff>
    </xdr:from>
    <xdr:to>
      <xdr:col>5</xdr:col>
      <xdr:colOff>98751</xdr:colOff>
      <xdr:row>5</xdr:row>
      <xdr:rowOff>389163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3620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352425</xdr:colOff>
      <xdr:row>4</xdr:row>
      <xdr:rowOff>85725</xdr:rowOff>
    </xdr:from>
    <xdr:to>
      <xdr:col>16</xdr:col>
      <xdr:colOff>1219199</xdr:colOff>
      <xdr:row>12</xdr:row>
      <xdr:rowOff>104775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304799</xdr:colOff>
      <xdr:row>13</xdr:row>
      <xdr:rowOff>9526</xdr:rowOff>
    </xdr:from>
    <xdr:to>
      <xdr:col>16</xdr:col>
      <xdr:colOff>1257298</xdr:colOff>
      <xdr:row>27</xdr:row>
      <xdr:rowOff>19051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95252</xdr:colOff>
      <xdr:row>2</xdr:row>
      <xdr:rowOff>161926</xdr:rowOff>
    </xdr:from>
    <xdr:to>
      <xdr:col>0</xdr:col>
      <xdr:colOff>390526</xdr:colOff>
      <xdr:row>4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2" y="571501"/>
          <a:ext cx="295274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238125</xdr:colOff>
      <xdr:row>4</xdr:row>
      <xdr:rowOff>1710</xdr:rowOff>
    </xdr:from>
    <xdr:to>
      <xdr:col>11</xdr:col>
      <xdr:colOff>219075</xdr:colOff>
      <xdr:row>5</xdr:row>
      <xdr:rowOff>46263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830385"/>
          <a:ext cx="495300" cy="2636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66674</xdr:colOff>
      <xdr:row>33</xdr:row>
      <xdr:rowOff>109537</xdr:rowOff>
    </xdr:from>
    <xdr:to>
      <xdr:col>13</xdr:col>
      <xdr:colOff>19049</xdr:colOff>
      <xdr:row>47</xdr:row>
      <xdr:rowOff>123825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47</xdr:row>
      <xdr:rowOff>109538</xdr:rowOff>
    </xdr:from>
    <xdr:to>
      <xdr:col>13</xdr:col>
      <xdr:colOff>38100</xdr:colOff>
      <xdr:row>58</xdr:row>
      <xdr:rowOff>104776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152400</xdr:colOff>
      <xdr:row>6</xdr:row>
      <xdr:rowOff>85725</xdr:rowOff>
    </xdr:from>
    <xdr:to>
      <xdr:col>1</xdr:col>
      <xdr:colOff>343580</xdr:colOff>
      <xdr:row>7</xdr:row>
      <xdr:rowOff>18789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4350" y="1323975"/>
          <a:ext cx="191180" cy="361689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6</xdr:row>
      <xdr:rowOff>38100</xdr:rowOff>
    </xdr:from>
    <xdr:to>
      <xdr:col>5</xdr:col>
      <xdr:colOff>353105</xdr:colOff>
      <xdr:row>6</xdr:row>
      <xdr:rowOff>399789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14600" y="1276350"/>
          <a:ext cx="191180" cy="361689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6</xdr:row>
      <xdr:rowOff>76200</xdr:rowOff>
    </xdr:from>
    <xdr:to>
      <xdr:col>2</xdr:col>
      <xdr:colOff>353105</xdr:colOff>
      <xdr:row>7</xdr:row>
      <xdr:rowOff>9264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38225" y="1314450"/>
          <a:ext cx="191180" cy="36168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6</xdr:row>
      <xdr:rowOff>47625</xdr:rowOff>
    </xdr:from>
    <xdr:to>
      <xdr:col>4</xdr:col>
      <xdr:colOff>343580</xdr:colOff>
      <xdr:row>6</xdr:row>
      <xdr:rowOff>409314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285875"/>
          <a:ext cx="191180" cy="36168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19</xdr:row>
      <xdr:rowOff>57150</xdr:rowOff>
    </xdr:from>
    <xdr:to>
      <xdr:col>13</xdr:col>
      <xdr:colOff>95250</xdr:colOff>
      <xdr:row>33</xdr:row>
      <xdr:rowOff>47625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8</xdr:col>
      <xdr:colOff>161925</xdr:colOff>
      <xdr:row>6</xdr:row>
      <xdr:rowOff>38100</xdr:rowOff>
    </xdr:from>
    <xdr:ext cx="191180" cy="361689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14600" y="1276350"/>
          <a:ext cx="191180" cy="361689"/>
        </a:xfrm>
        <a:prstGeom prst="rect">
          <a:avLst/>
        </a:prstGeom>
      </xdr:spPr>
    </xdr:pic>
    <xdr:clientData/>
  </xdr:oneCellAnchor>
  <xdr:oneCellAnchor>
    <xdr:from>
      <xdr:col>7</xdr:col>
      <xdr:colOff>152400</xdr:colOff>
      <xdr:row>6</xdr:row>
      <xdr:rowOff>47625</xdr:rowOff>
    </xdr:from>
    <xdr:ext cx="191180" cy="361689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285875"/>
          <a:ext cx="191180" cy="361689"/>
        </a:xfrm>
        <a:prstGeom prst="rect">
          <a:avLst/>
        </a:prstGeom>
      </xdr:spPr>
    </xdr:pic>
    <xdr:clientData/>
  </xdr:oneCellAnchor>
  <xdr:twoCellAnchor editAs="oneCell">
    <xdr:from>
      <xdr:col>0</xdr:col>
      <xdr:colOff>142875</xdr:colOff>
      <xdr:row>2</xdr:row>
      <xdr:rowOff>114300</xdr:rowOff>
    </xdr:from>
    <xdr:to>
      <xdr:col>1</xdr:col>
      <xdr:colOff>228600</xdr:colOff>
      <xdr:row>3</xdr:row>
      <xdr:rowOff>104775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23875"/>
          <a:ext cx="4476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266699</xdr:colOff>
      <xdr:row>20</xdr:row>
      <xdr:rowOff>100011</xdr:rowOff>
    </xdr:from>
    <xdr:to>
      <xdr:col>13</xdr:col>
      <xdr:colOff>76199</xdr:colOff>
      <xdr:row>42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21</xdr:row>
      <xdr:rowOff>95250</xdr:rowOff>
    </xdr:from>
    <xdr:to>
      <xdr:col>6</xdr:col>
      <xdr:colOff>276225</xdr:colOff>
      <xdr:row>43</xdr:row>
      <xdr:rowOff>19050</xdr:rowOff>
    </xdr:to>
    <xdr:graphicFrame macro="">
      <xdr:nvGraphicFramePr>
        <xdr:cNvPr id="15" name="Graf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485775</xdr:colOff>
      <xdr:row>4</xdr:row>
      <xdr:rowOff>186637</xdr:rowOff>
    </xdr:from>
    <xdr:to>
      <xdr:col>1</xdr:col>
      <xdr:colOff>628650</xdr:colOff>
      <xdr:row>6</xdr:row>
      <xdr:rowOff>9264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43000" y="939112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2</xdr:col>
      <xdr:colOff>542925</xdr:colOff>
      <xdr:row>4</xdr:row>
      <xdr:rowOff>183065</xdr:rowOff>
    </xdr:from>
    <xdr:to>
      <xdr:col>2</xdr:col>
      <xdr:colOff>685800</xdr:colOff>
      <xdr:row>6</xdr:row>
      <xdr:rowOff>6883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12144" y="939112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4</xdr:row>
      <xdr:rowOff>186637</xdr:rowOff>
    </xdr:from>
    <xdr:to>
      <xdr:col>7</xdr:col>
      <xdr:colOff>619125</xdr:colOff>
      <xdr:row>6</xdr:row>
      <xdr:rowOff>9264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9725" y="939112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8</xdr:col>
      <xdr:colOff>529828</xdr:colOff>
      <xdr:row>4</xdr:row>
      <xdr:rowOff>183065</xdr:rowOff>
    </xdr:from>
    <xdr:to>
      <xdr:col>8</xdr:col>
      <xdr:colOff>672703</xdr:colOff>
      <xdr:row>6</xdr:row>
      <xdr:rowOff>6883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185297" y="939112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4</xdr:col>
      <xdr:colOff>502444</xdr:colOff>
      <xdr:row>4</xdr:row>
      <xdr:rowOff>189018</xdr:rowOff>
    </xdr:from>
    <xdr:to>
      <xdr:col>4</xdr:col>
      <xdr:colOff>645319</xdr:colOff>
      <xdr:row>6</xdr:row>
      <xdr:rowOff>11645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00413" y="945065"/>
          <a:ext cx="142875" cy="269111"/>
        </a:xfrm>
        <a:prstGeom prst="rect">
          <a:avLst/>
        </a:prstGeom>
      </xdr:spPr>
    </xdr:pic>
    <xdr:clientData/>
  </xdr:twoCellAnchor>
  <xdr:twoCellAnchor editAs="oneCell">
    <xdr:from>
      <xdr:col>5</xdr:col>
      <xdr:colOff>521494</xdr:colOff>
      <xdr:row>4</xdr:row>
      <xdr:rowOff>180683</xdr:rowOff>
    </xdr:from>
    <xdr:to>
      <xdr:col>5</xdr:col>
      <xdr:colOff>664369</xdr:colOff>
      <xdr:row>6</xdr:row>
      <xdr:rowOff>4501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33838" y="936730"/>
          <a:ext cx="142875" cy="270302"/>
        </a:xfrm>
        <a:prstGeom prst="rect">
          <a:avLst/>
        </a:prstGeom>
      </xdr:spPr>
    </xdr:pic>
    <xdr:clientData/>
  </xdr:twoCellAnchor>
  <xdr:oneCellAnchor>
    <xdr:from>
      <xdr:col>10</xdr:col>
      <xdr:colOff>502444</xdr:colOff>
      <xdr:row>4</xdr:row>
      <xdr:rowOff>189018</xdr:rowOff>
    </xdr:from>
    <xdr:ext cx="142875" cy="269111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00413" y="945065"/>
          <a:ext cx="142875" cy="269111"/>
        </a:xfrm>
        <a:prstGeom prst="rect">
          <a:avLst/>
        </a:prstGeom>
      </xdr:spPr>
    </xdr:pic>
    <xdr:clientData/>
  </xdr:oneCellAnchor>
  <xdr:oneCellAnchor>
    <xdr:from>
      <xdr:col>11</xdr:col>
      <xdr:colOff>521494</xdr:colOff>
      <xdr:row>4</xdr:row>
      <xdr:rowOff>180683</xdr:rowOff>
    </xdr:from>
    <xdr:ext cx="142875" cy="270302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33838" y="936730"/>
          <a:ext cx="142875" cy="270302"/>
        </a:xfrm>
        <a:prstGeom prst="rect">
          <a:avLst/>
        </a:prstGeom>
      </xdr:spPr>
    </xdr:pic>
    <xdr:clientData/>
  </xdr:oneCellAnchor>
  <xdr:twoCellAnchor editAs="oneCell">
    <xdr:from>
      <xdr:col>0</xdr:col>
      <xdr:colOff>114300</xdr:colOff>
      <xdr:row>3</xdr:row>
      <xdr:rowOff>9525</xdr:rowOff>
    </xdr:from>
    <xdr:to>
      <xdr:col>0</xdr:col>
      <xdr:colOff>534694</xdr:colOff>
      <xdr:row>5</xdr:row>
      <xdr:rowOff>120832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1975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47</xdr:row>
      <xdr:rowOff>0</xdr:rowOff>
    </xdr:from>
    <xdr:to>
      <xdr:col>9</xdr:col>
      <xdr:colOff>1</xdr:colOff>
      <xdr:row>60</xdr:row>
      <xdr:rowOff>76200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257175</xdr:colOff>
      <xdr:row>4</xdr:row>
      <xdr:rowOff>121104</xdr:rowOff>
    </xdr:from>
    <xdr:to>
      <xdr:col>1</xdr:col>
      <xdr:colOff>400050</xdr:colOff>
      <xdr:row>5</xdr:row>
      <xdr:rowOff>172331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16479" y="930729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4</xdr:row>
      <xdr:rowOff>123825</xdr:rowOff>
    </xdr:from>
    <xdr:to>
      <xdr:col>2</xdr:col>
      <xdr:colOff>409575</xdr:colOff>
      <xdr:row>5</xdr:row>
      <xdr:rowOff>175052</xdr:rowOff>
    </xdr:to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76425" y="933450"/>
          <a:ext cx="142875" cy="270302"/>
        </a:xfrm>
        <a:prstGeom prst="rect">
          <a:avLst/>
        </a:prstGeom>
        <a:noFill/>
      </xdr:spPr>
    </xdr:pic>
    <xdr:clientData/>
  </xdr:twoCellAnchor>
  <xdr:oneCellAnchor>
    <xdr:from>
      <xdr:col>3</xdr:col>
      <xdr:colOff>257175</xdr:colOff>
      <xdr:row>4</xdr:row>
      <xdr:rowOff>121104</xdr:rowOff>
    </xdr:from>
    <xdr:ext cx="142875" cy="270302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16479" y="930729"/>
          <a:ext cx="142875" cy="270302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4</xdr:row>
      <xdr:rowOff>123825</xdr:rowOff>
    </xdr:from>
    <xdr:ext cx="142875" cy="270302"/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72343" y="933450"/>
          <a:ext cx="142875" cy="270302"/>
        </a:xfrm>
        <a:prstGeom prst="rect">
          <a:avLst/>
        </a:prstGeom>
        <a:noFill/>
      </xdr:spPr>
    </xdr:pic>
    <xdr:clientData/>
  </xdr:oneCellAnchor>
  <xdr:oneCellAnchor>
    <xdr:from>
      <xdr:col>5</xdr:col>
      <xdr:colOff>257175</xdr:colOff>
      <xdr:row>4</xdr:row>
      <xdr:rowOff>121104</xdr:rowOff>
    </xdr:from>
    <xdr:ext cx="142875" cy="270302"/>
    <xdr:pic>
      <xdr:nvPicPr>
        <xdr:cNvPr id="27" name="Obrázek 26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09157" y="930729"/>
          <a:ext cx="142875" cy="270302"/>
        </a:xfrm>
        <a:prstGeom prst="rect">
          <a:avLst/>
        </a:prstGeom>
      </xdr:spPr>
    </xdr:pic>
    <xdr:clientData/>
  </xdr:oneCellAnchor>
  <xdr:oneCellAnchor>
    <xdr:from>
      <xdr:col>6</xdr:col>
      <xdr:colOff>266700</xdr:colOff>
      <xdr:row>4</xdr:row>
      <xdr:rowOff>123825</xdr:rowOff>
    </xdr:from>
    <xdr:ext cx="142875" cy="270302"/>
    <xdr:pic>
      <xdr:nvPicPr>
        <xdr:cNvPr id="28" name="Obrázek 27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65021" y="933450"/>
          <a:ext cx="142875" cy="270302"/>
        </a:xfrm>
        <a:prstGeom prst="rect">
          <a:avLst/>
        </a:prstGeom>
        <a:noFill/>
      </xdr:spPr>
    </xdr:pic>
    <xdr:clientData/>
  </xdr:oneCellAnchor>
  <xdr:oneCellAnchor>
    <xdr:from>
      <xdr:col>7</xdr:col>
      <xdr:colOff>257175</xdr:colOff>
      <xdr:row>4</xdr:row>
      <xdr:rowOff>121104</xdr:rowOff>
    </xdr:from>
    <xdr:ext cx="142875" cy="270302"/>
    <xdr:pic>
      <xdr:nvPicPr>
        <xdr:cNvPr id="29" name="Obrázek 28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09157" y="930729"/>
          <a:ext cx="142875" cy="270302"/>
        </a:xfrm>
        <a:prstGeom prst="rect">
          <a:avLst/>
        </a:prstGeom>
      </xdr:spPr>
    </xdr:pic>
    <xdr:clientData/>
  </xdr:oneCellAnchor>
  <xdr:oneCellAnchor>
    <xdr:from>
      <xdr:col>8</xdr:col>
      <xdr:colOff>266700</xdr:colOff>
      <xdr:row>4</xdr:row>
      <xdr:rowOff>123825</xdr:rowOff>
    </xdr:from>
    <xdr:ext cx="142875" cy="270302"/>
    <xdr:pic>
      <xdr:nvPicPr>
        <xdr:cNvPr id="30" name="Obrázek 29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65021" y="933450"/>
          <a:ext cx="142875" cy="270302"/>
        </a:xfrm>
        <a:prstGeom prst="rect">
          <a:avLst/>
        </a:prstGeom>
        <a:noFill/>
      </xdr:spPr>
    </xdr:pic>
    <xdr:clientData/>
  </xdr:oneCellAnchor>
  <xdr:oneCellAnchor>
    <xdr:from>
      <xdr:col>1</xdr:col>
      <xdr:colOff>257175</xdr:colOff>
      <xdr:row>46</xdr:row>
      <xdr:rowOff>121104</xdr:rowOff>
    </xdr:from>
    <xdr:ext cx="142875" cy="270302"/>
    <xdr:pic>
      <xdr:nvPicPr>
        <xdr:cNvPr id="31" name="Obrázek 30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19200" y="930729"/>
          <a:ext cx="142875" cy="270302"/>
        </a:xfrm>
        <a:prstGeom prst="rect">
          <a:avLst/>
        </a:prstGeom>
      </xdr:spPr>
    </xdr:pic>
    <xdr:clientData/>
  </xdr:oneCellAnchor>
  <xdr:oneCellAnchor>
    <xdr:from>
      <xdr:col>2</xdr:col>
      <xdr:colOff>266700</xdr:colOff>
      <xdr:row>46</xdr:row>
      <xdr:rowOff>123825</xdr:rowOff>
    </xdr:from>
    <xdr:ext cx="142875" cy="270302"/>
    <xdr:pic>
      <xdr:nvPicPr>
        <xdr:cNvPr id="32" name="Obrázek 31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76425" y="933450"/>
          <a:ext cx="142875" cy="270302"/>
        </a:xfrm>
        <a:prstGeom prst="rect">
          <a:avLst/>
        </a:prstGeom>
        <a:noFill/>
      </xdr:spPr>
    </xdr:pic>
    <xdr:clientData/>
  </xdr:oneCellAnchor>
  <xdr:twoCellAnchor>
    <xdr:from>
      <xdr:col>0</xdr:col>
      <xdr:colOff>133349</xdr:colOff>
      <xdr:row>21</xdr:row>
      <xdr:rowOff>61911</xdr:rowOff>
    </xdr:from>
    <xdr:to>
      <xdr:col>8</xdr:col>
      <xdr:colOff>647699</xdr:colOff>
      <xdr:row>41</xdr:row>
      <xdr:rowOff>104774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228600</xdr:colOff>
      <xdr:row>3</xdr:row>
      <xdr:rowOff>57150</xdr:rowOff>
    </xdr:from>
    <xdr:to>
      <xdr:col>0</xdr:col>
      <xdr:colOff>648994</xdr:colOff>
      <xdr:row>5</xdr:row>
      <xdr:rowOff>82732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130175</xdr:colOff>
      <xdr:row>35</xdr:row>
      <xdr:rowOff>31749</xdr:rowOff>
    </xdr:from>
    <xdr:to>
      <xdr:col>12</xdr:col>
      <xdr:colOff>73025</xdr:colOff>
      <xdr:row>58</xdr:row>
      <xdr:rowOff>79374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53</xdr:row>
      <xdr:rowOff>0</xdr:rowOff>
    </xdr:from>
    <xdr:to>
      <xdr:col>7</xdr:col>
      <xdr:colOff>114300</xdr:colOff>
      <xdr:row>53</xdr:row>
      <xdr:rowOff>9525</xdr:rowOff>
    </xdr:to>
    <xdr:cxnSp macro="">
      <xdr:nvCxnSpPr>
        <xdr:cNvPr id="5" name="Přímá spojnice se šipkou 4"/>
        <xdr:cNvCxnSpPr/>
      </xdr:nvCxnSpPr>
      <xdr:spPr>
        <a:xfrm flipV="1">
          <a:off x="800100" y="9315450"/>
          <a:ext cx="3162300" cy="9525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17</xdr:row>
      <xdr:rowOff>109537</xdr:rowOff>
    </xdr:from>
    <xdr:to>
      <xdr:col>12</xdr:col>
      <xdr:colOff>66675</xdr:colOff>
      <xdr:row>35</xdr:row>
      <xdr:rowOff>138112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198438</xdr:colOff>
      <xdr:row>4</xdr:row>
      <xdr:rowOff>57604</xdr:rowOff>
    </xdr:from>
    <xdr:to>
      <xdr:col>1</xdr:col>
      <xdr:colOff>341313</xdr:colOff>
      <xdr:row>4</xdr:row>
      <xdr:rowOff>326319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0438" y="1025979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4</xdr:row>
      <xdr:rowOff>54429</xdr:rowOff>
    </xdr:from>
    <xdr:to>
      <xdr:col>2</xdr:col>
      <xdr:colOff>361950</xdr:colOff>
      <xdr:row>4</xdr:row>
      <xdr:rowOff>324731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95425" y="1025979"/>
          <a:ext cx="142875" cy="270302"/>
        </a:xfrm>
        <a:prstGeom prst="rect">
          <a:avLst/>
        </a:prstGeom>
      </xdr:spPr>
    </xdr:pic>
    <xdr:clientData/>
  </xdr:twoCellAnchor>
  <xdr:oneCellAnchor>
    <xdr:from>
      <xdr:col>4</xdr:col>
      <xdr:colOff>198438</xdr:colOff>
      <xdr:row>4</xdr:row>
      <xdr:rowOff>57604</xdr:rowOff>
    </xdr:from>
    <xdr:ext cx="142875" cy="268715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0438" y="1025979"/>
          <a:ext cx="142875" cy="268715"/>
        </a:xfrm>
        <a:prstGeom prst="rect">
          <a:avLst/>
        </a:prstGeom>
      </xdr:spPr>
    </xdr:pic>
    <xdr:clientData/>
  </xdr:oneCellAnchor>
  <xdr:oneCellAnchor>
    <xdr:from>
      <xdr:col>5</xdr:col>
      <xdr:colOff>219075</xdr:colOff>
      <xdr:row>4</xdr:row>
      <xdr:rowOff>54429</xdr:rowOff>
    </xdr:from>
    <xdr:ext cx="142875" cy="27030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97013" y="1022804"/>
          <a:ext cx="142875" cy="270302"/>
        </a:xfrm>
        <a:prstGeom prst="rect">
          <a:avLst/>
        </a:prstGeom>
      </xdr:spPr>
    </xdr:pic>
    <xdr:clientData/>
  </xdr:oneCellAnchor>
  <xdr:oneCellAnchor>
    <xdr:from>
      <xdr:col>9</xdr:col>
      <xdr:colOff>198438</xdr:colOff>
      <xdr:row>4</xdr:row>
      <xdr:rowOff>57604</xdr:rowOff>
    </xdr:from>
    <xdr:ext cx="142875" cy="268715"/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0438" y="1025979"/>
          <a:ext cx="142875" cy="268715"/>
        </a:xfrm>
        <a:prstGeom prst="rect">
          <a:avLst/>
        </a:prstGeom>
      </xdr:spPr>
    </xdr:pic>
    <xdr:clientData/>
  </xdr:oneCellAnchor>
  <xdr:oneCellAnchor>
    <xdr:from>
      <xdr:col>10</xdr:col>
      <xdr:colOff>219075</xdr:colOff>
      <xdr:row>4</xdr:row>
      <xdr:rowOff>54429</xdr:rowOff>
    </xdr:from>
    <xdr:ext cx="142875" cy="270302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97013" y="1022804"/>
          <a:ext cx="142875" cy="270302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2</xdr:row>
      <xdr:rowOff>66675</xdr:rowOff>
    </xdr:from>
    <xdr:to>
      <xdr:col>0</xdr:col>
      <xdr:colOff>487069</xdr:colOff>
      <xdr:row>4</xdr:row>
      <xdr:rowOff>6532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346524</xdr:colOff>
      <xdr:row>4</xdr:row>
      <xdr:rowOff>88395</xdr:rowOff>
    </xdr:from>
    <xdr:to>
      <xdr:col>1</xdr:col>
      <xdr:colOff>0</xdr:colOff>
      <xdr:row>4</xdr:row>
      <xdr:rowOff>428625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tretch>
          <a:fillRect/>
        </a:stretch>
      </xdr:blipFill>
      <xdr:spPr>
        <a:xfrm>
          <a:off x="346524" y="755145"/>
          <a:ext cx="453576" cy="34023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5</xdr:row>
      <xdr:rowOff>9524</xdr:rowOff>
    </xdr:from>
    <xdr:to>
      <xdr:col>0</xdr:col>
      <xdr:colOff>793020</xdr:colOff>
      <xdr:row>6</xdr:row>
      <xdr:rowOff>892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1181099"/>
          <a:ext cx="421544" cy="49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6</xdr:row>
      <xdr:rowOff>28771</xdr:rowOff>
    </xdr:from>
    <xdr:to>
      <xdr:col>0</xdr:col>
      <xdr:colOff>752475</xdr:colOff>
      <xdr:row>7</xdr:row>
      <xdr:rowOff>19049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05171"/>
          <a:ext cx="419100" cy="49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6</xdr:row>
      <xdr:rowOff>495300</xdr:rowOff>
    </xdr:from>
    <xdr:to>
      <xdr:col>0</xdr:col>
      <xdr:colOff>763294</xdr:colOff>
      <xdr:row>7</xdr:row>
      <xdr:rowOff>492307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17170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457824</xdr:colOff>
      <xdr:row>8</xdr:row>
      <xdr:rowOff>38100</xdr:rowOff>
    </xdr:from>
    <xdr:to>
      <xdr:col>0</xdr:col>
      <xdr:colOff>714374</xdr:colOff>
      <xdr:row>8</xdr:row>
      <xdr:rowOff>428626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24" y="2724150"/>
          <a:ext cx="25655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10</xdr:row>
      <xdr:rowOff>38100</xdr:rowOff>
    </xdr:from>
    <xdr:to>
      <xdr:col>0</xdr:col>
      <xdr:colOff>781008</xdr:colOff>
      <xdr:row>10</xdr:row>
      <xdr:rowOff>476892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733800"/>
          <a:ext cx="371433" cy="438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11</xdr:row>
      <xdr:rowOff>47625</xdr:rowOff>
    </xdr:from>
    <xdr:to>
      <xdr:col>0</xdr:col>
      <xdr:colOff>764338</xdr:colOff>
      <xdr:row>11</xdr:row>
      <xdr:rowOff>466724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248150"/>
          <a:ext cx="354763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12</xdr:row>
      <xdr:rowOff>19051</xdr:rowOff>
    </xdr:from>
    <xdr:to>
      <xdr:col>1</xdr:col>
      <xdr:colOff>12616</xdr:colOff>
      <xdr:row>12</xdr:row>
      <xdr:rowOff>495301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24401"/>
          <a:ext cx="40314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13</xdr:row>
      <xdr:rowOff>38100</xdr:rowOff>
    </xdr:from>
    <xdr:to>
      <xdr:col>0</xdr:col>
      <xdr:colOff>788646</xdr:colOff>
      <xdr:row>13</xdr:row>
      <xdr:rowOff>495153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248275"/>
          <a:ext cx="388596" cy="457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16</xdr:row>
      <xdr:rowOff>13572</xdr:rowOff>
    </xdr:from>
    <xdr:to>
      <xdr:col>1</xdr:col>
      <xdr:colOff>9525</xdr:colOff>
      <xdr:row>16</xdr:row>
      <xdr:rowOff>495300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738222"/>
          <a:ext cx="409575" cy="48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337372</xdr:colOff>
      <xdr:row>17</xdr:row>
      <xdr:rowOff>53153</xdr:rowOff>
    </xdr:from>
    <xdr:to>
      <xdr:col>0</xdr:col>
      <xdr:colOff>792746</xdr:colOff>
      <xdr:row>17</xdr:row>
      <xdr:rowOff>440321</xdr:rowOff>
    </xdr:to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71475" y="7248525"/>
          <a:ext cx="387168" cy="455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485775</xdr:colOff>
      <xdr:row>21</xdr:row>
      <xdr:rowOff>85725</xdr:rowOff>
    </xdr:from>
    <xdr:to>
      <xdr:col>0</xdr:col>
      <xdr:colOff>737627</xdr:colOff>
      <xdr:row>21</xdr:row>
      <xdr:rowOff>371474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324850"/>
          <a:ext cx="251852" cy="285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133351</xdr:colOff>
      <xdr:row>18</xdr:row>
      <xdr:rowOff>143371</xdr:rowOff>
    </xdr:from>
    <xdr:to>
      <xdr:col>0</xdr:col>
      <xdr:colOff>762001</xdr:colOff>
      <xdr:row>18</xdr:row>
      <xdr:rowOff>433096</xdr:rowOff>
    </xdr:to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7877671"/>
          <a:ext cx="628650" cy="28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15</xdr:row>
      <xdr:rowOff>5527</xdr:rowOff>
    </xdr:from>
    <xdr:to>
      <xdr:col>0</xdr:col>
      <xdr:colOff>790575</xdr:colOff>
      <xdr:row>15</xdr:row>
      <xdr:rowOff>476174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22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409575" y="6225352"/>
          <a:ext cx="381000" cy="470647"/>
        </a:xfrm>
        <a:prstGeom prst="rect">
          <a:avLst/>
        </a:prstGeom>
      </xdr:spPr>
    </xdr:pic>
    <xdr:clientData/>
  </xdr:twoCellAnchor>
  <xdr:twoCellAnchor editAs="oneCell">
    <xdr:from>
      <xdr:col>0</xdr:col>
      <xdr:colOff>454418</xdr:colOff>
      <xdr:row>9</xdr:row>
      <xdr:rowOff>28574</xdr:rowOff>
    </xdr:from>
    <xdr:to>
      <xdr:col>0</xdr:col>
      <xdr:colOff>777441</xdr:colOff>
      <xdr:row>9</xdr:row>
      <xdr:rowOff>428625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4418" y="3219449"/>
          <a:ext cx="323023" cy="400051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14</xdr:row>
      <xdr:rowOff>108405</xdr:rowOff>
    </xdr:from>
    <xdr:to>
      <xdr:col>1</xdr:col>
      <xdr:colOff>0</xdr:colOff>
      <xdr:row>14</xdr:row>
      <xdr:rowOff>418943</xdr:rowOff>
    </xdr:to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9575" y="5823405"/>
          <a:ext cx="390525" cy="3105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120280</xdr:rowOff>
    </xdr:from>
    <xdr:to>
      <xdr:col>1</xdr:col>
      <xdr:colOff>19050</xdr:colOff>
      <xdr:row>20</xdr:row>
      <xdr:rowOff>392105</xdr:rowOff>
    </xdr:to>
    <xdr:pic>
      <xdr:nvPicPr>
        <xdr:cNvPr id="27" name="Obrázek 26"/>
        <xdr:cNvPicPr>
          <a:picLocks noChangeAspect="1"/>
        </xdr:cNvPicPr>
      </xdr:nvPicPr>
      <xdr:blipFill>
        <a:blip xmlns:r="http://schemas.openxmlformats.org/officeDocument/2006/relationships" r:embed="rId26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8864230"/>
          <a:ext cx="819150" cy="27182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22</xdr:row>
      <xdr:rowOff>57150</xdr:rowOff>
    </xdr:from>
    <xdr:to>
      <xdr:col>1</xdr:col>
      <xdr:colOff>19050</xdr:colOff>
      <xdr:row>22</xdr:row>
      <xdr:rowOff>421083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7200" y="9810750"/>
          <a:ext cx="361950" cy="363933"/>
        </a:xfrm>
        <a:prstGeom prst="rect">
          <a:avLst/>
        </a:prstGeom>
      </xdr:spPr>
    </xdr:pic>
    <xdr:clientData/>
  </xdr:twoCellAnchor>
  <xdr:twoCellAnchor editAs="oneCell">
    <xdr:from>
      <xdr:col>0</xdr:col>
      <xdr:colOff>379379</xdr:colOff>
      <xdr:row>19</xdr:row>
      <xdr:rowOff>28574</xdr:rowOff>
    </xdr:from>
    <xdr:to>
      <xdr:col>0</xdr:col>
      <xdr:colOff>791487</xdr:colOff>
      <xdr:row>19</xdr:row>
      <xdr:rowOff>495299</xdr:rowOff>
    </xdr:to>
    <xdr:pic>
      <xdr:nvPicPr>
        <xdr:cNvPr id="29" name="Obrázek 2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379" y="8267699"/>
          <a:ext cx="412108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0.1625</cdr:x>
      <cdr:y>0.18377</cdr:y>
    </cdr:from>
    <cdr:to>
      <cdr:x>0.65052</cdr:x>
      <cdr:y>0.65314</cdr:y>
    </cdr:to>
    <cdr:cxnSp macro="">
      <cdr:nvCxnSpPr>
        <cdr:cNvPr id="3" name="Přímá spojnice 2"/>
        <cdr:cNvCxnSpPr/>
      </cdr:nvCxnSpPr>
      <cdr:spPr>
        <a:xfrm xmlns:a="http://schemas.openxmlformats.org/drawingml/2006/main">
          <a:off x="990600" y="733422"/>
          <a:ext cx="2974975" cy="1873254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0.28895</cdr:x>
      <cdr:y>0.71674</cdr:y>
    </cdr:from>
    <cdr:to>
      <cdr:x>0.4688</cdr:x>
      <cdr:y>0.76143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1761439" y="2860504"/>
          <a:ext cx="1096366" cy="17835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cs-CZ" sz="800" i="1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topná sezóna</a:t>
          </a:r>
        </a:p>
      </cdr:txBody>
    </cdr:sp>
  </cdr:relSizeAnchor>
  <cdr:relSizeAnchor xmlns:cdr="http://schemas.openxmlformats.org/drawingml/2006/chartDrawing">
    <cdr:from>
      <cdr:x>0.64896</cdr:x>
      <cdr:y>0.65314</cdr:y>
    </cdr:from>
    <cdr:to>
      <cdr:x>0.88899</cdr:x>
      <cdr:y>0.65788</cdr:y>
    </cdr:to>
    <cdr:cxnSp macro="">
      <cdr:nvCxnSpPr>
        <cdr:cNvPr id="9" name="Přímá spojnice 3"/>
        <cdr:cNvCxnSpPr/>
      </cdr:nvCxnSpPr>
      <cdr:spPr>
        <a:xfrm xmlns:a="http://schemas.openxmlformats.org/drawingml/2006/main">
          <a:off x="3956050" y="2606676"/>
          <a:ext cx="1463246" cy="1892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0.12347</cdr:x>
      <cdr:y>0.90931</cdr:y>
    </cdr:from>
    <cdr:to>
      <cdr:x>0.83281</cdr:x>
      <cdr:y>0.9642</cdr:y>
    </cdr:to>
    <cdr:sp macro="" textlink="">
      <cdr:nvSpPr>
        <cdr:cNvPr id="27" name="TextovéPole 26"/>
        <cdr:cNvSpPr txBox="1"/>
      </cdr:nvSpPr>
      <cdr:spPr>
        <a:xfrm xmlns:a="http://schemas.openxmlformats.org/drawingml/2006/main">
          <a:off x="752688" y="3629026"/>
          <a:ext cx="4324137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 i="1">
              <a:latin typeface="Arial" pitchFamily="34" charset="0"/>
              <a:cs typeface="Arial" pitchFamily="34" charset="0"/>
            </a:rPr>
            <a:t>každý bod představuje jeden plynárenský den</a:t>
          </a:r>
        </a:p>
      </cdr:txBody>
    </cdr:sp>
  </cdr:relSizeAnchor>
  <cdr:relSizeAnchor xmlns:cdr="http://schemas.openxmlformats.org/drawingml/2006/chartDrawing">
    <cdr:from>
      <cdr:x>0.10726</cdr:x>
      <cdr:y>0.91979</cdr:y>
    </cdr:from>
    <cdr:to>
      <cdr:x>0.13074</cdr:x>
      <cdr:y>0.95555</cdr:y>
    </cdr:to>
    <cdr:sp macro="" textlink="">
      <cdr:nvSpPr>
        <cdr:cNvPr id="28" name="Ovál 27"/>
        <cdr:cNvSpPr/>
      </cdr:nvSpPr>
      <cdr:spPr>
        <a:xfrm xmlns:a="http://schemas.openxmlformats.org/drawingml/2006/main">
          <a:off x="653842" y="3670873"/>
          <a:ext cx="143134" cy="14271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</xdr:rowOff>
    </xdr:from>
    <xdr:to>
      <xdr:col>3</xdr:col>
      <xdr:colOff>333375</xdr:colOff>
      <xdr:row>4</xdr:row>
      <xdr:rowOff>344915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38300" y="80962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4</xdr:row>
      <xdr:rowOff>66675</xdr:rowOff>
    </xdr:from>
    <xdr:to>
      <xdr:col>8</xdr:col>
      <xdr:colOff>304800</xdr:colOff>
      <xdr:row>4</xdr:row>
      <xdr:rowOff>336977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90975" y="800100"/>
          <a:ext cx="142875" cy="27030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36</xdr:row>
      <xdr:rowOff>47625</xdr:rowOff>
    </xdr:from>
    <xdr:to>
      <xdr:col>12</xdr:col>
      <xdr:colOff>38100</xdr:colOff>
      <xdr:row>51</xdr:row>
      <xdr:rowOff>100012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152400</xdr:colOff>
      <xdr:row>4</xdr:row>
      <xdr:rowOff>24580</xdr:rowOff>
    </xdr:from>
    <xdr:to>
      <xdr:col>11</xdr:col>
      <xdr:colOff>323850</xdr:colOff>
      <xdr:row>4</xdr:row>
      <xdr:rowOff>361950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758005"/>
          <a:ext cx="171450" cy="33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3</xdr:row>
      <xdr:rowOff>66674</xdr:rowOff>
    </xdr:from>
    <xdr:to>
      <xdr:col>0</xdr:col>
      <xdr:colOff>482877</xdr:colOff>
      <xdr:row>4</xdr:row>
      <xdr:rowOff>431994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1" y="638174"/>
          <a:ext cx="425726" cy="52724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361950</xdr:colOff>
      <xdr:row>13</xdr:row>
      <xdr:rowOff>147636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142875</xdr:rowOff>
    </xdr:from>
    <xdr:to>
      <xdr:col>10</xdr:col>
      <xdr:colOff>361950</xdr:colOff>
      <xdr:row>26</xdr:row>
      <xdr:rowOff>42861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38101</xdr:colOff>
      <xdr:row>27</xdr:row>
      <xdr:rowOff>47625</xdr:rowOff>
    </xdr:from>
    <xdr:to>
      <xdr:col>10</xdr:col>
      <xdr:colOff>333376</xdr:colOff>
      <xdr:row>35</xdr:row>
      <xdr:rowOff>138111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28575</xdr:colOff>
      <xdr:row>36</xdr:row>
      <xdr:rowOff>57150</xdr:rowOff>
    </xdr:from>
    <xdr:to>
      <xdr:col>10</xdr:col>
      <xdr:colOff>352425</xdr:colOff>
      <xdr:row>47</xdr:row>
      <xdr:rowOff>152400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142875</xdr:rowOff>
    </xdr:from>
    <xdr:to>
      <xdr:col>3</xdr:col>
      <xdr:colOff>352425</xdr:colOff>
      <xdr:row>4</xdr:row>
      <xdr:rowOff>411590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62200" y="10096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4</xdr:row>
      <xdr:rowOff>123825</xdr:rowOff>
    </xdr:from>
    <xdr:to>
      <xdr:col>4</xdr:col>
      <xdr:colOff>381000</xdr:colOff>
      <xdr:row>4</xdr:row>
      <xdr:rowOff>394127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71800" y="990600"/>
          <a:ext cx="142875" cy="270302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4</xdr:row>
      <xdr:rowOff>142875</xdr:rowOff>
    </xdr:from>
    <xdr:to>
      <xdr:col>7</xdr:col>
      <xdr:colOff>552450</xdr:colOff>
      <xdr:row>4</xdr:row>
      <xdr:rowOff>411590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86325" y="10096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3</xdr:row>
      <xdr:rowOff>110547</xdr:rowOff>
    </xdr:from>
    <xdr:to>
      <xdr:col>0</xdr:col>
      <xdr:colOff>580671</xdr:colOff>
      <xdr:row>4</xdr:row>
      <xdr:rowOff>513967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26" y="720147"/>
          <a:ext cx="494945" cy="61297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17</xdr:row>
      <xdr:rowOff>76200</xdr:rowOff>
    </xdr:from>
    <xdr:to>
      <xdr:col>3</xdr:col>
      <xdr:colOff>523876</xdr:colOff>
      <xdr:row>27</xdr:row>
      <xdr:rowOff>76200</xdr:rowOff>
    </xdr:to>
    <xdr:cxnSp macro="">
      <xdr:nvCxnSpPr>
        <xdr:cNvPr id="3" name="Přímá spojnice se šipkou 2"/>
        <xdr:cNvCxnSpPr/>
      </xdr:nvCxnSpPr>
      <xdr:spPr>
        <a:xfrm flipH="1">
          <a:off x="3095625" y="4057650"/>
          <a:ext cx="9526" cy="2590800"/>
        </a:xfrm>
        <a:prstGeom prst="straightConnector1">
          <a:avLst/>
        </a:prstGeom>
        <a:ln w="508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28</xdr:row>
      <xdr:rowOff>133350</xdr:rowOff>
    </xdr:from>
    <xdr:to>
      <xdr:col>4</xdr:col>
      <xdr:colOff>1000125</xdr:colOff>
      <xdr:row>28</xdr:row>
      <xdr:rowOff>133350</xdr:rowOff>
    </xdr:to>
    <xdr:cxnSp macro="">
      <xdr:nvCxnSpPr>
        <xdr:cNvPr id="4" name="Přímá spojnice se šipkou 3"/>
        <xdr:cNvCxnSpPr/>
      </xdr:nvCxnSpPr>
      <xdr:spPr>
        <a:xfrm>
          <a:off x="3390900" y="6200775"/>
          <a:ext cx="933450" cy="0"/>
        </a:xfrm>
        <a:prstGeom prst="straightConnector1">
          <a:avLst/>
        </a:prstGeom>
        <a:ln w="5080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29</xdr:row>
      <xdr:rowOff>47625</xdr:rowOff>
    </xdr:from>
    <xdr:to>
      <xdr:col>5</xdr:col>
      <xdr:colOff>533399</xdr:colOff>
      <xdr:row>32</xdr:row>
      <xdr:rowOff>95251</xdr:rowOff>
    </xdr:to>
    <xdr:cxnSp macro="">
      <xdr:nvCxnSpPr>
        <xdr:cNvPr id="5" name="Přímá spojnice se šipkou 4"/>
        <xdr:cNvCxnSpPr/>
      </xdr:nvCxnSpPr>
      <xdr:spPr>
        <a:xfrm flipV="1">
          <a:off x="4895850" y="6400800"/>
          <a:ext cx="9524" cy="962026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25</xdr:row>
      <xdr:rowOff>38100</xdr:rowOff>
    </xdr:from>
    <xdr:to>
      <xdr:col>5</xdr:col>
      <xdr:colOff>542926</xdr:colOff>
      <xdr:row>27</xdr:row>
      <xdr:rowOff>104775</xdr:rowOff>
    </xdr:to>
    <xdr:cxnSp macro="">
      <xdr:nvCxnSpPr>
        <xdr:cNvPr id="6" name="Přímá spojnice se šipkou 5"/>
        <xdr:cNvCxnSpPr/>
      </xdr:nvCxnSpPr>
      <xdr:spPr>
        <a:xfrm>
          <a:off x="5219700" y="6038850"/>
          <a:ext cx="1" cy="638175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11</xdr:row>
      <xdr:rowOff>76202</xdr:rowOff>
    </xdr:from>
    <xdr:to>
      <xdr:col>4</xdr:col>
      <xdr:colOff>523876</xdr:colOff>
      <xdr:row>15</xdr:row>
      <xdr:rowOff>133354</xdr:rowOff>
    </xdr:to>
    <xdr:cxnSp macro="">
      <xdr:nvCxnSpPr>
        <xdr:cNvPr id="10" name="Pravoúhlá spojnice 9"/>
        <xdr:cNvCxnSpPr/>
      </xdr:nvCxnSpPr>
      <xdr:spPr>
        <a:xfrm rot="5400000">
          <a:off x="3086100" y="2847977"/>
          <a:ext cx="1047752" cy="476251"/>
        </a:xfrm>
        <a:prstGeom prst="bentConnector3">
          <a:avLst>
            <a:gd name="adj1" fmla="val 100000"/>
          </a:avLst>
        </a:prstGeom>
        <a:ln w="50800">
          <a:solidFill>
            <a:schemeClr val="tx1">
              <a:lumMod val="75000"/>
              <a:lumOff val="2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1019173</xdr:colOff>
      <xdr:row>7</xdr:row>
      <xdr:rowOff>38100</xdr:rowOff>
    </xdr:from>
    <xdr:to>
      <xdr:col>2</xdr:col>
      <xdr:colOff>1000129</xdr:colOff>
      <xdr:row>15</xdr:row>
      <xdr:rowOff>133353</xdr:rowOff>
    </xdr:to>
    <xdr:cxnSp macro="">
      <xdr:nvCxnSpPr>
        <xdr:cNvPr id="11" name="Pravoúhlá spojnice 10"/>
        <xdr:cNvCxnSpPr/>
      </xdr:nvCxnSpPr>
      <xdr:spPr>
        <a:xfrm rot="16200000" flipV="1">
          <a:off x="676274" y="2066924"/>
          <a:ext cx="2076453" cy="1028706"/>
        </a:xfrm>
        <a:prstGeom prst="bentConnector3">
          <a:avLst>
            <a:gd name="adj1" fmla="val 0"/>
          </a:avLst>
        </a:prstGeom>
        <a:ln w="50800">
          <a:solidFill>
            <a:schemeClr val="tx1">
              <a:lumMod val="75000"/>
              <a:lumOff val="2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11</xdr:row>
      <xdr:rowOff>57152</xdr:rowOff>
    </xdr:from>
    <xdr:to>
      <xdr:col>5</xdr:col>
      <xdr:colOff>485777</xdr:colOff>
      <xdr:row>16</xdr:row>
      <xdr:rowOff>142877</xdr:rowOff>
    </xdr:to>
    <xdr:cxnSp macro="">
      <xdr:nvCxnSpPr>
        <xdr:cNvPr id="12" name="Pravoúhlá spojnice 11"/>
        <xdr:cNvCxnSpPr/>
      </xdr:nvCxnSpPr>
      <xdr:spPr>
        <a:xfrm rot="10800000" flipV="1">
          <a:off x="3352800" y="2543177"/>
          <a:ext cx="1504952" cy="1323975"/>
        </a:xfrm>
        <a:prstGeom prst="bentConnector3">
          <a:avLst>
            <a:gd name="adj1" fmla="val -633"/>
          </a:avLst>
        </a:prstGeom>
        <a:ln w="444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38108</xdr:colOff>
      <xdr:row>17</xdr:row>
      <xdr:rowOff>76200</xdr:rowOff>
    </xdr:from>
    <xdr:to>
      <xdr:col>3</xdr:col>
      <xdr:colOff>114300</xdr:colOff>
      <xdr:row>19</xdr:row>
      <xdr:rowOff>123820</xdr:rowOff>
    </xdr:to>
    <xdr:cxnSp macro="">
      <xdr:nvCxnSpPr>
        <xdr:cNvPr id="14" name="Pravoúhlá spojnice 13"/>
        <xdr:cNvCxnSpPr/>
      </xdr:nvCxnSpPr>
      <xdr:spPr>
        <a:xfrm rot="10800000" flipV="1">
          <a:off x="1571633" y="4057650"/>
          <a:ext cx="1123942" cy="542920"/>
        </a:xfrm>
        <a:prstGeom prst="bentConnector3">
          <a:avLst>
            <a:gd name="adj1" fmla="val 0"/>
          </a:avLst>
        </a:prstGeom>
        <a:ln w="12700"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847725</xdr:colOff>
      <xdr:row>17</xdr:row>
      <xdr:rowOff>76200</xdr:rowOff>
    </xdr:from>
    <xdr:to>
      <xdr:col>4</xdr:col>
      <xdr:colOff>1019175</xdr:colOff>
      <xdr:row>20</xdr:row>
      <xdr:rowOff>133350</xdr:rowOff>
    </xdr:to>
    <xdr:cxnSp macro="">
      <xdr:nvCxnSpPr>
        <xdr:cNvPr id="16" name="Pravoúhlá spojnice 15"/>
        <xdr:cNvCxnSpPr/>
      </xdr:nvCxnSpPr>
      <xdr:spPr>
        <a:xfrm>
          <a:off x="3429000" y="4057650"/>
          <a:ext cx="1219200" cy="800100"/>
        </a:xfrm>
        <a:prstGeom prst="bentConnector3">
          <a:avLst>
            <a:gd name="adj1" fmla="val -781"/>
          </a:avLst>
        </a:prstGeom>
        <a:ln w="19050">
          <a:solidFill>
            <a:schemeClr val="bg1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27</xdr:row>
      <xdr:rowOff>123825</xdr:rowOff>
    </xdr:from>
    <xdr:to>
      <xdr:col>2</xdr:col>
      <xdr:colOff>981075</xdr:colOff>
      <xdr:row>28</xdr:row>
      <xdr:rowOff>95250</xdr:rowOff>
    </xdr:to>
    <xdr:cxnSp macro="">
      <xdr:nvCxnSpPr>
        <xdr:cNvPr id="17" name="Pravoúhlá spojnice 16"/>
        <xdr:cNvCxnSpPr/>
      </xdr:nvCxnSpPr>
      <xdr:spPr>
        <a:xfrm>
          <a:off x="1295400" y="5905500"/>
          <a:ext cx="914400" cy="257175"/>
        </a:xfrm>
        <a:prstGeom prst="bentConnector3">
          <a:avLst/>
        </a:prstGeom>
        <a:ln w="1270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28</xdr:row>
      <xdr:rowOff>200022</xdr:rowOff>
    </xdr:from>
    <xdr:to>
      <xdr:col>2</xdr:col>
      <xdr:colOff>981077</xdr:colOff>
      <xdr:row>29</xdr:row>
      <xdr:rowOff>152399</xdr:rowOff>
    </xdr:to>
    <xdr:cxnSp macro="">
      <xdr:nvCxnSpPr>
        <xdr:cNvPr id="18" name="Pravoúhlá spojnice 17"/>
        <xdr:cNvCxnSpPr/>
      </xdr:nvCxnSpPr>
      <xdr:spPr>
        <a:xfrm rot="10800000" flipV="1">
          <a:off x="1257300" y="6267447"/>
          <a:ext cx="952502" cy="238127"/>
        </a:xfrm>
        <a:prstGeom prst="bentConnector3">
          <a:avLst>
            <a:gd name="adj1" fmla="val 50000"/>
          </a:avLst>
        </a:prstGeom>
        <a:ln w="1270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32808</xdr:colOff>
      <xdr:row>34</xdr:row>
      <xdr:rowOff>31222</xdr:rowOff>
    </xdr:from>
    <xdr:to>
      <xdr:col>3</xdr:col>
      <xdr:colOff>518583</xdr:colOff>
      <xdr:row>36</xdr:row>
      <xdr:rowOff>174098</xdr:rowOff>
    </xdr:to>
    <xdr:cxnSp macro="">
      <xdr:nvCxnSpPr>
        <xdr:cNvPr id="21" name="Pravoúhlá spojnice 20"/>
        <xdr:cNvCxnSpPr/>
      </xdr:nvCxnSpPr>
      <xdr:spPr>
        <a:xfrm rot="5400000" flipH="1" flipV="1">
          <a:off x="2466446" y="8321147"/>
          <a:ext cx="777876" cy="485775"/>
        </a:xfrm>
        <a:prstGeom prst="bentConnector3">
          <a:avLst>
            <a:gd name="adj1" fmla="val 1852"/>
          </a:avLst>
        </a:prstGeom>
        <a:ln w="25400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838201</xdr:colOff>
      <xdr:row>17</xdr:row>
      <xdr:rowOff>66674</xdr:rowOff>
    </xdr:from>
    <xdr:to>
      <xdr:col>4</xdr:col>
      <xdr:colOff>1009651</xdr:colOff>
      <xdr:row>24</xdr:row>
      <xdr:rowOff>142873</xdr:rowOff>
    </xdr:to>
    <xdr:cxnSp macro="">
      <xdr:nvCxnSpPr>
        <xdr:cNvPr id="24" name="Pravoúhlá spojnice 23"/>
        <xdr:cNvCxnSpPr/>
      </xdr:nvCxnSpPr>
      <xdr:spPr>
        <a:xfrm rot="16200000" flipH="1">
          <a:off x="3124201" y="4343399"/>
          <a:ext cx="1809749" cy="1219200"/>
        </a:xfrm>
        <a:prstGeom prst="bentConnector3">
          <a:avLst>
            <a:gd name="adj1" fmla="val 100000"/>
          </a:avLst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304800</xdr:colOff>
      <xdr:row>33</xdr:row>
      <xdr:rowOff>161925</xdr:rowOff>
    </xdr:from>
    <xdr:to>
      <xdr:col>2</xdr:col>
      <xdr:colOff>723900</xdr:colOff>
      <xdr:row>35</xdr:row>
      <xdr:rowOff>28378</xdr:rowOff>
    </xdr:to>
    <xdr:pic>
      <xdr:nvPicPr>
        <xdr:cNvPr id="32" name="Obrázek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8001000"/>
          <a:ext cx="419100" cy="49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15</xdr:row>
      <xdr:rowOff>71437</xdr:rowOff>
    </xdr:from>
    <xdr:to>
      <xdr:col>1</xdr:col>
      <xdr:colOff>745394</xdr:colOff>
      <xdr:row>17</xdr:row>
      <xdr:rowOff>72330</xdr:rowOff>
    </xdr:to>
    <xdr:pic>
      <xdr:nvPicPr>
        <xdr:cNvPr id="33" name="Obrázek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557587"/>
          <a:ext cx="421544" cy="49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309562</xdr:colOff>
      <xdr:row>12</xdr:row>
      <xdr:rowOff>63499</xdr:rowOff>
    </xdr:from>
    <xdr:to>
      <xdr:col>3</xdr:col>
      <xdr:colOff>763138</xdr:colOff>
      <xdr:row>13</xdr:row>
      <xdr:rowOff>156080</xdr:rowOff>
    </xdr:to>
    <xdr:pic>
      <xdr:nvPicPr>
        <xdr:cNvPr id="34" name="Obrázek 33"/>
        <xdr:cNvPicPr>
          <a:picLocks noChangeAspect="1"/>
        </xdr:cNvPicPr>
      </xdr:nvPicPr>
      <xdr:blipFill>
        <a:blip xmlns:r="http://schemas.openxmlformats.org/officeDocument/2006/relationships" r:embed="rId5">
          <a:grayscl/>
        </a:blip>
        <a:stretch>
          <a:fillRect/>
        </a:stretch>
      </xdr:blipFill>
      <xdr:spPr>
        <a:xfrm>
          <a:off x="2890837" y="2806699"/>
          <a:ext cx="453576" cy="340231"/>
        </a:xfrm>
        <a:prstGeom prst="rect">
          <a:avLst/>
        </a:prstGeom>
      </xdr:spPr>
    </xdr:pic>
    <xdr:clientData/>
  </xdr:twoCellAnchor>
  <xdr:twoCellAnchor>
    <xdr:from>
      <xdr:col>3</xdr:col>
      <xdr:colOff>504825</xdr:colOff>
      <xdr:row>29</xdr:row>
      <xdr:rowOff>38100</xdr:rowOff>
    </xdr:from>
    <xdr:to>
      <xdr:col>3</xdr:col>
      <xdr:colOff>514350</xdr:colOff>
      <xdr:row>32</xdr:row>
      <xdr:rowOff>95250</xdr:rowOff>
    </xdr:to>
    <xdr:cxnSp macro="">
      <xdr:nvCxnSpPr>
        <xdr:cNvPr id="39" name="Přímá spojnice se šipkou 38"/>
        <xdr:cNvCxnSpPr/>
      </xdr:nvCxnSpPr>
      <xdr:spPr>
        <a:xfrm flipV="1">
          <a:off x="3086100" y="6648450"/>
          <a:ext cx="9525" cy="971550"/>
        </a:xfrm>
        <a:prstGeom prst="straightConnector1">
          <a:avLst/>
        </a:prstGeom>
        <a:ln w="25400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476253</xdr:colOff>
      <xdr:row>34</xdr:row>
      <xdr:rowOff>19051</xdr:rowOff>
    </xdr:from>
    <xdr:to>
      <xdr:col>4</xdr:col>
      <xdr:colOff>514351</xdr:colOff>
      <xdr:row>36</xdr:row>
      <xdr:rowOff>161925</xdr:rowOff>
    </xdr:to>
    <xdr:cxnSp macro="">
      <xdr:nvCxnSpPr>
        <xdr:cNvPr id="63" name="Pravoúhlá spojnice 62"/>
        <xdr:cNvCxnSpPr/>
      </xdr:nvCxnSpPr>
      <xdr:spPr>
        <a:xfrm flipV="1">
          <a:off x="3057528" y="8172451"/>
          <a:ext cx="1085848" cy="771524"/>
        </a:xfrm>
        <a:prstGeom prst="bentConnector3">
          <a:avLst>
            <a:gd name="adj1" fmla="val 100000"/>
          </a:avLst>
        </a:prstGeom>
        <a:ln w="25400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510120</xdr:colOff>
      <xdr:row>34</xdr:row>
      <xdr:rowOff>39161</xdr:rowOff>
    </xdr:from>
    <xdr:to>
      <xdr:col>5</xdr:col>
      <xdr:colOff>510121</xdr:colOff>
      <xdr:row>36</xdr:row>
      <xdr:rowOff>162983</xdr:rowOff>
    </xdr:to>
    <xdr:cxnSp macro="">
      <xdr:nvCxnSpPr>
        <xdr:cNvPr id="66" name="Pravoúhlá spojnice 65"/>
        <xdr:cNvCxnSpPr/>
      </xdr:nvCxnSpPr>
      <xdr:spPr>
        <a:xfrm flipV="1">
          <a:off x="4140203" y="8198911"/>
          <a:ext cx="1047751" cy="748239"/>
        </a:xfrm>
        <a:prstGeom prst="bentConnector3">
          <a:avLst>
            <a:gd name="adj1" fmla="val 100000"/>
          </a:avLst>
        </a:prstGeom>
        <a:ln w="25400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492125</xdr:colOff>
      <xdr:row>30</xdr:row>
      <xdr:rowOff>206375</xdr:rowOff>
    </xdr:from>
    <xdr:to>
      <xdr:col>5</xdr:col>
      <xdr:colOff>531812</xdr:colOff>
      <xdr:row>32</xdr:row>
      <xdr:rowOff>142875</xdr:rowOff>
    </xdr:to>
    <xdr:cxnSp macro="">
      <xdr:nvCxnSpPr>
        <xdr:cNvPr id="75" name="Pravoúhlá spojnice 74"/>
        <xdr:cNvCxnSpPr/>
      </xdr:nvCxnSpPr>
      <xdr:spPr>
        <a:xfrm flipV="1">
          <a:off x="4119563" y="7080250"/>
          <a:ext cx="1087437" cy="571500"/>
        </a:xfrm>
        <a:prstGeom prst="bentConnector3">
          <a:avLst>
            <a:gd name="adj1" fmla="val 365"/>
          </a:avLst>
        </a:prstGeom>
        <a:ln w="12700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304800</xdr:colOff>
      <xdr:row>24</xdr:row>
      <xdr:rowOff>187324</xdr:rowOff>
    </xdr:from>
    <xdr:to>
      <xdr:col>1</xdr:col>
      <xdr:colOff>758376</xdr:colOff>
      <xdr:row>25</xdr:row>
      <xdr:rowOff>241805</xdr:rowOff>
    </xdr:to>
    <xdr:pic>
      <xdr:nvPicPr>
        <xdr:cNvPr id="80" name="Obrázek 7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790575" y="5902324"/>
          <a:ext cx="453576" cy="340231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27</xdr:row>
      <xdr:rowOff>219075</xdr:rowOff>
    </xdr:from>
    <xdr:to>
      <xdr:col>6</xdr:col>
      <xdr:colOff>456373</xdr:colOff>
      <xdr:row>29</xdr:row>
      <xdr:rowOff>47626</xdr:rowOff>
    </xdr:to>
    <xdr:pic>
      <xdr:nvPicPr>
        <xdr:cNvPr id="81" name="Obrázek 8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57875" y="6257925"/>
          <a:ext cx="323023" cy="400051"/>
        </a:xfrm>
        <a:prstGeom prst="rect">
          <a:avLst/>
        </a:prstGeom>
      </xdr:spPr>
    </xdr:pic>
    <xdr:clientData/>
  </xdr:twoCellAnchor>
  <xdr:twoCellAnchor>
    <xdr:from>
      <xdr:col>2</xdr:col>
      <xdr:colOff>38106</xdr:colOff>
      <xdr:row>17</xdr:row>
      <xdr:rowOff>38099</xdr:rowOff>
    </xdr:from>
    <xdr:to>
      <xdr:col>3</xdr:col>
      <xdr:colOff>285750</xdr:colOff>
      <xdr:row>21</xdr:row>
      <xdr:rowOff>123820</xdr:rowOff>
    </xdr:to>
    <xdr:cxnSp macro="">
      <xdr:nvCxnSpPr>
        <xdr:cNvPr id="92" name="Pravoúhlá spojnice 91"/>
        <xdr:cNvCxnSpPr/>
      </xdr:nvCxnSpPr>
      <xdr:spPr>
        <a:xfrm rot="10800000" flipV="1">
          <a:off x="1571631" y="4019549"/>
          <a:ext cx="1295394" cy="1076321"/>
        </a:xfrm>
        <a:prstGeom prst="bentConnector3">
          <a:avLst>
            <a:gd name="adj1" fmla="val 0"/>
          </a:avLst>
        </a:prstGeom>
        <a:ln w="50800">
          <a:solidFill>
            <a:schemeClr val="accent6">
              <a:lumMod val="75000"/>
            </a:schemeClr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1038226</xdr:colOff>
      <xdr:row>7</xdr:row>
      <xdr:rowOff>19047</xdr:rowOff>
    </xdr:from>
    <xdr:to>
      <xdr:col>5</xdr:col>
      <xdr:colOff>485776</xdr:colOff>
      <xdr:row>9</xdr:row>
      <xdr:rowOff>219074</xdr:rowOff>
    </xdr:to>
    <xdr:cxnSp macro="">
      <xdr:nvCxnSpPr>
        <xdr:cNvPr id="35" name="Pravoúhlá spojnice 34"/>
        <xdr:cNvCxnSpPr/>
      </xdr:nvCxnSpPr>
      <xdr:spPr>
        <a:xfrm rot="16200000" flipH="1">
          <a:off x="4567237" y="1624011"/>
          <a:ext cx="695327" cy="495300"/>
        </a:xfrm>
        <a:prstGeom prst="bentConnector3">
          <a:avLst>
            <a:gd name="adj1" fmla="val 50000"/>
          </a:avLst>
        </a:prstGeom>
        <a:ln w="381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7</xdr:row>
      <xdr:rowOff>19053</xdr:rowOff>
    </xdr:from>
    <xdr:to>
      <xdr:col>4</xdr:col>
      <xdr:colOff>1038225</xdr:colOff>
      <xdr:row>9</xdr:row>
      <xdr:rowOff>219079</xdr:rowOff>
    </xdr:to>
    <xdr:cxnSp macro="">
      <xdr:nvCxnSpPr>
        <xdr:cNvPr id="40" name="Pravoúhlá spojnice 39"/>
        <xdr:cNvCxnSpPr/>
      </xdr:nvCxnSpPr>
      <xdr:spPr>
        <a:xfrm rot="5400000">
          <a:off x="4067175" y="1619253"/>
          <a:ext cx="695326" cy="504825"/>
        </a:xfrm>
        <a:prstGeom prst="bentConnector3">
          <a:avLst>
            <a:gd name="adj1" fmla="val 50000"/>
          </a:avLst>
        </a:prstGeom>
        <a:ln w="50800">
          <a:solidFill>
            <a:schemeClr val="tx1">
              <a:lumMod val="65000"/>
              <a:lumOff val="3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123825</xdr:rowOff>
    </xdr:from>
    <xdr:to>
      <xdr:col>0</xdr:col>
      <xdr:colOff>514349</xdr:colOff>
      <xdr:row>5</xdr:row>
      <xdr:rowOff>139882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23900"/>
          <a:ext cx="476249" cy="568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13</xdr:row>
      <xdr:rowOff>123825</xdr:rowOff>
    </xdr:from>
    <xdr:to>
      <xdr:col>15</xdr:col>
      <xdr:colOff>409575</xdr:colOff>
      <xdr:row>24</xdr:row>
      <xdr:rowOff>66675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38101</xdr:colOff>
      <xdr:row>3</xdr:row>
      <xdr:rowOff>208907</xdr:rowOff>
    </xdr:from>
    <xdr:to>
      <xdr:col>0</xdr:col>
      <xdr:colOff>514351</xdr:colOff>
      <xdr:row>5</xdr:row>
      <xdr:rowOff>219074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770882"/>
          <a:ext cx="476250" cy="562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104775</xdr:colOff>
      <xdr:row>13</xdr:row>
      <xdr:rowOff>142875</xdr:rowOff>
    </xdr:from>
    <xdr:to>
      <xdr:col>15</xdr:col>
      <xdr:colOff>466725</xdr:colOff>
      <xdr:row>24</xdr:row>
      <xdr:rowOff>104775</xdr:rowOff>
    </xdr:to>
    <xdr:graphicFrame macro="">
      <xdr:nvGraphicFramePr>
        <xdr:cNvPr id="24" name="Graf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25" name="Graf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3</xdr:row>
      <xdr:rowOff>190500</xdr:rowOff>
    </xdr:from>
    <xdr:to>
      <xdr:col>0</xdr:col>
      <xdr:colOff>531394</xdr:colOff>
      <xdr:row>5</xdr:row>
      <xdr:rowOff>209549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790575"/>
          <a:ext cx="483768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104775</xdr:colOff>
      <xdr:row>13</xdr:row>
      <xdr:rowOff>142875</xdr:rowOff>
    </xdr:from>
    <xdr:to>
      <xdr:col>15</xdr:col>
      <xdr:colOff>466725</xdr:colOff>
      <xdr:row>24</xdr:row>
      <xdr:rowOff>104775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43195</xdr:colOff>
      <xdr:row>3</xdr:row>
      <xdr:rowOff>184626</xdr:rowOff>
    </xdr:from>
    <xdr:to>
      <xdr:col>0</xdr:col>
      <xdr:colOff>523874</xdr:colOff>
      <xdr:row>5</xdr:row>
      <xdr:rowOff>200025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95" y="784701"/>
          <a:ext cx="480679" cy="567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104775</xdr:colOff>
      <xdr:row>13</xdr:row>
      <xdr:rowOff>142875</xdr:rowOff>
    </xdr:from>
    <xdr:to>
      <xdr:col>15</xdr:col>
      <xdr:colOff>466725</xdr:colOff>
      <xdr:row>24</xdr:row>
      <xdr:rowOff>104775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151413</xdr:rowOff>
    </xdr:from>
    <xdr:to>
      <xdr:col>0</xdr:col>
      <xdr:colOff>552451</xdr:colOff>
      <xdr:row>5</xdr:row>
      <xdr:rowOff>170316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51488"/>
          <a:ext cx="485776" cy="57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104775</xdr:colOff>
      <xdr:row>13</xdr:row>
      <xdr:rowOff>142875</xdr:rowOff>
    </xdr:from>
    <xdr:to>
      <xdr:col>15</xdr:col>
      <xdr:colOff>466725</xdr:colOff>
      <xdr:row>24</xdr:row>
      <xdr:rowOff>104775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3</xdr:row>
      <xdr:rowOff>166689</xdr:rowOff>
    </xdr:from>
    <xdr:to>
      <xdr:col>15</xdr:col>
      <xdr:colOff>457200</xdr:colOff>
      <xdr:row>12</xdr:row>
      <xdr:rowOff>95250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13</xdr:row>
      <xdr:rowOff>142875</xdr:rowOff>
    </xdr:from>
    <xdr:to>
      <xdr:col>15</xdr:col>
      <xdr:colOff>466725</xdr:colOff>
      <xdr:row>24</xdr:row>
      <xdr:rowOff>104775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104775</xdr:colOff>
      <xdr:row>26</xdr:row>
      <xdr:rowOff>0</xdr:rowOff>
    </xdr:from>
    <xdr:to>
      <xdr:col>15</xdr:col>
      <xdr:colOff>466725</xdr:colOff>
      <xdr:row>36</xdr:row>
      <xdr:rowOff>114300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4</xdr:row>
      <xdr:rowOff>95250</xdr:rowOff>
    </xdr:from>
    <xdr:to>
      <xdr:col>0</xdr:col>
      <xdr:colOff>509679</xdr:colOff>
      <xdr:row>5</xdr:row>
      <xdr:rowOff>104618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675" y="866775"/>
          <a:ext cx="443004" cy="3522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9525</xdr:rowOff>
    </xdr:from>
    <xdr:to>
      <xdr:col>3</xdr:col>
      <xdr:colOff>657225</xdr:colOff>
      <xdr:row>23</xdr:row>
      <xdr:rowOff>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85800"/>
          <a:ext cx="5762625" cy="831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3</xdr:row>
      <xdr:rowOff>166689</xdr:rowOff>
    </xdr:from>
    <xdr:to>
      <xdr:col>17</xdr:col>
      <xdr:colOff>457200</xdr:colOff>
      <xdr:row>12</xdr:row>
      <xdr:rowOff>95250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104775</xdr:colOff>
      <xdr:row>13</xdr:row>
      <xdr:rowOff>142875</xdr:rowOff>
    </xdr:from>
    <xdr:to>
      <xdr:col>17</xdr:col>
      <xdr:colOff>466725</xdr:colOff>
      <xdr:row>24</xdr:row>
      <xdr:rowOff>104775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104775</xdr:colOff>
      <xdr:row>26</xdr:row>
      <xdr:rowOff>0</xdr:rowOff>
    </xdr:from>
    <xdr:to>
      <xdr:col>17</xdr:col>
      <xdr:colOff>466725</xdr:colOff>
      <xdr:row>36</xdr:row>
      <xdr:rowOff>114300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4</xdr:row>
      <xdr:rowOff>19050</xdr:rowOff>
    </xdr:from>
    <xdr:to>
      <xdr:col>0</xdr:col>
      <xdr:colOff>476250</xdr:colOff>
      <xdr:row>5</xdr:row>
      <xdr:rowOff>146797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95250" y="790575"/>
          <a:ext cx="381000" cy="470647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4</xdr:row>
      <xdr:rowOff>66674</xdr:rowOff>
    </xdr:from>
    <xdr:to>
      <xdr:col>5</xdr:col>
      <xdr:colOff>190500</xdr:colOff>
      <xdr:row>5</xdr:row>
      <xdr:rowOff>183673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4550" y="838199"/>
          <a:ext cx="428625" cy="45989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</xdr:row>
      <xdr:rowOff>95250</xdr:rowOff>
    </xdr:from>
    <xdr:to>
      <xdr:col>3</xdr:col>
      <xdr:colOff>201102</xdr:colOff>
      <xdr:row>5</xdr:row>
      <xdr:rowOff>142806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47775" y="866775"/>
          <a:ext cx="410652" cy="390456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4</xdr:row>
      <xdr:rowOff>34334</xdr:rowOff>
    </xdr:from>
    <xdr:to>
      <xdr:col>7</xdr:col>
      <xdr:colOff>184373</xdr:colOff>
      <xdr:row>5</xdr:row>
      <xdr:rowOff>171381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76575" y="805859"/>
          <a:ext cx="355823" cy="47994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4</xdr:row>
      <xdr:rowOff>56489</xdr:rowOff>
    </xdr:from>
    <xdr:to>
      <xdr:col>9</xdr:col>
      <xdr:colOff>47625</xdr:colOff>
      <xdr:row>4</xdr:row>
      <xdr:rowOff>325204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33900" y="875639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14</xdr:col>
      <xdr:colOff>447675</xdr:colOff>
      <xdr:row>4</xdr:row>
      <xdr:rowOff>57150</xdr:rowOff>
    </xdr:from>
    <xdr:to>
      <xdr:col>15</xdr:col>
      <xdr:colOff>76200</xdr:colOff>
      <xdr:row>4</xdr:row>
      <xdr:rowOff>327452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48575" y="876300"/>
          <a:ext cx="142875" cy="270302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104775</xdr:colOff>
      <xdr:row>5</xdr:row>
      <xdr:rowOff>26749</xdr:rowOff>
    </xdr:from>
    <xdr:to>
      <xdr:col>1</xdr:col>
      <xdr:colOff>381000</xdr:colOff>
      <xdr:row>6</xdr:row>
      <xdr:rowOff>162567</xdr:rowOff>
    </xdr:to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50724"/>
          <a:ext cx="276225" cy="326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123826</xdr:colOff>
      <xdr:row>5</xdr:row>
      <xdr:rowOff>26108</xdr:rowOff>
    </xdr:from>
    <xdr:to>
      <xdr:col>2</xdr:col>
      <xdr:colOff>400050</xdr:colOff>
      <xdr:row>6</xdr:row>
      <xdr:rowOff>161924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6" y="1397708"/>
          <a:ext cx="276224" cy="32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123825</xdr:colOff>
      <xdr:row>5</xdr:row>
      <xdr:rowOff>25911</xdr:rowOff>
    </xdr:from>
    <xdr:to>
      <xdr:col>3</xdr:col>
      <xdr:colOff>381000</xdr:colOff>
      <xdr:row>6</xdr:row>
      <xdr:rowOff>139224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397511"/>
          <a:ext cx="257175" cy="30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5</xdr:row>
      <xdr:rowOff>19050</xdr:rowOff>
    </xdr:from>
    <xdr:to>
      <xdr:col>4</xdr:col>
      <xdr:colOff>392372</xdr:colOff>
      <xdr:row>6</xdr:row>
      <xdr:rowOff>133203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1390650"/>
          <a:ext cx="259022" cy="304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5</xdr:row>
      <xdr:rowOff>26749</xdr:rowOff>
    </xdr:from>
    <xdr:to>
      <xdr:col>6</xdr:col>
      <xdr:colOff>409575</xdr:colOff>
      <xdr:row>6</xdr:row>
      <xdr:rowOff>162567</xdr:rowOff>
    </xdr:to>
    <xdr:pic>
      <xdr:nvPicPr>
        <xdr:cNvPr id="25" name="Obrázek 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398349"/>
          <a:ext cx="276225" cy="326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104776</xdr:colOff>
      <xdr:row>5</xdr:row>
      <xdr:rowOff>26108</xdr:rowOff>
    </xdr:from>
    <xdr:to>
      <xdr:col>7</xdr:col>
      <xdr:colOff>381000</xdr:colOff>
      <xdr:row>6</xdr:row>
      <xdr:rowOff>161924</xdr:rowOff>
    </xdr:to>
    <xdr:pic>
      <xdr:nvPicPr>
        <xdr:cNvPr id="26" name="Obrázek 2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6" y="1397708"/>
          <a:ext cx="276224" cy="32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123825</xdr:colOff>
      <xdr:row>5</xdr:row>
      <xdr:rowOff>35436</xdr:rowOff>
    </xdr:from>
    <xdr:to>
      <xdr:col>8</xdr:col>
      <xdr:colOff>381000</xdr:colOff>
      <xdr:row>6</xdr:row>
      <xdr:rowOff>148749</xdr:rowOff>
    </xdr:to>
    <xdr:pic>
      <xdr:nvPicPr>
        <xdr:cNvPr id="27" name="Obrázek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407036"/>
          <a:ext cx="257175" cy="30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123825</xdr:colOff>
      <xdr:row>5</xdr:row>
      <xdr:rowOff>28575</xdr:rowOff>
    </xdr:from>
    <xdr:to>
      <xdr:col>9</xdr:col>
      <xdr:colOff>382847</xdr:colOff>
      <xdr:row>6</xdr:row>
      <xdr:rowOff>142728</xdr:rowOff>
    </xdr:to>
    <xdr:pic>
      <xdr:nvPicPr>
        <xdr:cNvPr id="28" name="Obrázek 2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400175"/>
          <a:ext cx="259022" cy="304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123826</xdr:colOff>
      <xdr:row>5</xdr:row>
      <xdr:rowOff>38742</xdr:rowOff>
    </xdr:from>
    <xdr:to>
      <xdr:col>10</xdr:col>
      <xdr:colOff>390525</xdr:colOff>
      <xdr:row>6</xdr:row>
      <xdr:rowOff>161924</xdr:rowOff>
    </xdr:to>
    <xdr:pic>
      <xdr:nvPicPr>
        <xdr:cNvPr id="29" name="Obrázek 2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1410342"/>
          <a:ext cx="266699" cy="313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133350</xdr:colOff>
      <xdr:row>5</xdr:row>
      <xdr:rowOff>26749</xdr:rowOff>
    </xdr:from>
    <xdr:ext cx="276225" cy="326318"/>
    <xdr:pic>
      <xdr:nvPicPr>
        <xdr:cNvPr id="30" name="Obrázek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398349"/>
          <a:ext cx="276225" cy="326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104776</xdr:colOff>
      <xdr:row>5</xdr:row>
      <xdr:rowOff>26108</xdr:rowOff>
    </xdr:from>
    <xdr:ext cx="276224" cy="326316"/>
    <xdr:pic>
      <xdr:nvPicPr>
        <xdr:cNvPr id="31" name="Obrázek 3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6" y="1397708"/>
          <a:ext cx="276224" cy="32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123825</xdr:colOff>
      <xdr:row>5</xdr:row>
      <xdr:rowOff>35436</xdr:rowOff>
    </xdr:from>
    <xdr:ext cx="257175" cy="303813"/>
    <xdr:pic>
      <xdr:nvPicPr>
        <xdr:cNvPr id="32" name="Obrázek 3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407036"/>
          <a:ext cx="257175" cy="30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123825</xdr:colOff>
      <xdr:row>5</xdr:row>
      <xdr:rowOff>28575</xdr:rowOff>
    </xdr:from>
    <xdr:ext cx="259022" cy="304653"/>
    <xdr:pic>
      <xdr:nvPicPr>
        <xdr:cNvPr id="33" name="Obrázek 3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400175"/>
          <a:ext cx="259022" cy="304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123826</xdr:colOff>
      <xdr:row>5</xdr:row>
      <xdr:rowOff>38742</xdr:rowOff>
    </xdr:from>
    <xdr:ext cx="266699" cy="313682"/>
    <xdr:pic>
      <xdr:nvPicPr>
        <xdr:cNvPr id="34" name="Obrázek 3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1410342"/>
          <a:ext cx="266699" cy="313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371475</xdr:colOff>
      <xdr:row>4</xdr:row>
      <xdr:rowOff>38100</xdr:rowOff>
    </xdr:from>
    <xdr:to>
      <xdr:col>4</xdr:col>
      <xdr:colOff>190500</xdr:colOff>
      <xdr:row>4</xdr:row>
      <xdr:rowOff>428790</xdr:rowOff>
    </xdr:to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857250"/>
          <a:ext cx="847725" cy="39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2</xdr:row>
      <xdr:rowOff>0</xdr:rowOff>
    </xdr:from>
    <xdr:to>
      <xdr:col>12</xdr:col>
      <xdr:colOff>123825</xdr:colOff>
      <xdr:row>3</xdr:row>
      <xdr:rowOff>37113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59411"/>
          <a:ext cx="257175" cy="30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251314</xdr:colOff>
      <xdr:row>10</xdr:row>
      <xdr:rowOff>152400</xdr:rowOff>
    </xdr:from>
    <xdr:to>
      <xdr:col>7</xdr:col>
      <xdr:colOff>660889</xdr:colOff>
      <xdr:row>27</xdr:row>
      <xdr:rowOff>66675</xdr:rowOff>
    </xdr:to>
    <xdr:graphicFrame macro="">
      <xdr:nvGraphicFramePr>
        <xdr:cNvPr id="21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490904</xdr:colOff>
      <xdr:row>17</xdr:row>
      <xdr:rowOff>98352</xdr:rowOff>
    </xdr:from>
    <xdr:to>
      <xdr:col>6</xdr:col>
      <xdr:colOff>108439</xdr:colOff>
      <xdr:row>19</xdr:row>
      <xdr:rowOff>107243</xdr:rowOff>
    </xdr:to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9327" y="3351506"/>
          <a:ext cx="335574" cy="375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439615</xdr:colOff>
      <xdr:row>11</xdr:row>
      <xdr:rowOff>38100</xdr:rowOff>
    </xdr:from>
    <xdr:to>
      <xdr:col>3</xdr:col>
      <xdr:colOff>708512</xdr:colOff>
      <xdr:row>12</xdr:row>
      <xdr:rowOff>151757</xdr:rowOff>
    </xdr:to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1961" y="2192215"/>
          <a:ext cx="268897" cy="29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282819</xdr:colOff>
      <xdr:row>25</xdr:row>
      <xdr:rowOff>89617</xdr:rowOff>
    </xdr:from>
    <xdr:to>
      <xdr:col>3</xdr:col>
      <xdr:colOff>635243</xdr:colOff>
      <xdr:row>27</xdr:row>
      <xdr:rowOff>119696</xdr:rowOff>
    </xdr:to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165" y="4808155"/>
          <a:ext cx="352424" cy="396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685068</xdr:colOff>
      <xdr:row>22</xdr:row>
      <xdr:rowOff>113462</xdr:rowOff>
    </xdr:from>
    <xdr:to>
      <xdr:col>2</xdr:col>
      <xdr:colOff>281354</xdr:colOff>
      <xdr:row>24</xdr:row>
      <xdr:rowOff>122839</xdr:rowOff>
    </xdr:to>
    <xdr:pic>
      <xdr:nvPicPr>
        <xdr:cNvPr id="25" name="Obrázek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337" y="4282481"/>
          <a:ext cx="314325" cy="375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446943</xdr:colOff>
      <xdr:row>13</xdr:row>
      <xdr:rowOff>168519</xdr:rowOff>
    </xdr:from>
    <xdr:to>
      <xdr:col>2</xdr:col>
      <xdr:colOff>44343</xdr:colOff>
      <xdr:row>15</xdr:row>
      <xdr:rowOff>152989</xdr:rowOff>
    </xdr:to>
    <xdr:pic>
      <xdr:nvPicPr>
        <xdr:cNvPr id="26" name="Obrázek 2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212" y="2688981"/>
          <a:ext cx="315439" cy="3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361950</xdr:colOff>
      <xdr:row>38</xdr:row>
      <xdr:rowOff>47626</xdr:rowOff>
    </xdr:from>
    <xdr:to>
      <xdr:col>8</xdr:col>
      <xdr:colOff>19050</xdr:colOff>
      <xdr:row>54</xdr:row>
      <xdr:rowOff>142876</xdr:rowOff>
    </xdr:to>
    <xdr:graphicFrame macro="">
      <xdr:nvGraphicFramePr>
        <xdr:cNvPr id="27" name="Graf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729761</xdr:colOff>
      <xdr:row>47</xdr:row>
      <xdr:rowOff>27842</xdr:rowOff>
    </xdr:from>
    <xdr:to>
      <xdr:col>0</xdr:col>
      <xdr:colOff>1108563</xdr:colOff>
      <xdr:row>49</xdr:row>
      <xdr:rowOff>138737</xdr:rowOff>
    </xdr:to>
    <xdr:pic>
      <xdr:nvPicPr>
        <xdr:cNvPr id="28" name="Obrázek 27"/>
        <xdr:cNvPicPr>
          <a:picLocks noChangeAspect="1"/>
        </xdr:cNvPicPr>
      </xdr:nvPicPr>
      <xdr:blipFill>
        <a:blip xmlns:r="http://schemas.openxmlformats.org/officeDocument/2006/relationships" r:embed="rId13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729761" y="8710246"/>
          <a:ext cx="378802" cy="477241"/>
        </a:xfrm>
        <a:prstGeom prst="rect">
          <a:avLst/>
        </a:prstGeom>
      </xdr:spPr>
    </xdr:pic>
    <xdr:clientData/>
  </xdr:twoCellAnchor>
  <xdr:twoCellAnchor editAs="oneCell">
    <xdr:from>
      <xdr:col>0</xdr:col>
      <xdr:colOff>646968</xdr:colOff>
      <xdr:row>44</xdr:row>
      <xdr:rowOff>32971</xdr:rowOff>
    </xdr:from>
    <xdr:to>
      <xdr:col>0</xdr:col>
      <xdr:colOff>1089972</xdr:colOff>
      <xdr:row>46</xdr:row>
      <xdr:rowOff>23289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46968" y="8165856"/>
          <a:ext cx="443004" cy="356664"/>
        </a:xfrm>
        <a:prstGeom prst="rect">
          <a:avLst/>
        </a:prstGeom>
      </xdr:spPr>
    </xdr:pic>
    <xdr:clientData/>
  </xdr:twoCellAnchor>
  <xdr:twoCellAnchor editAs="oneCell">
    <xdr:from>
      <xdr:col>0</xdr:col>
      <xdr:colOff>27842</xdr:colOff>
      <xdr:row>41</xdr:row>
      <xdr:rowOff>37163</xdr:rowOff>
    </xdr:from>
    <xdr:to>
      <xdr:col>0</xdr:col>
      <xdr:colOff>1094642</xdr:colOff>
      <xdr:row>43</xdr:row>
      <xdr:rowOff>27020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6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842" y="7620528"/>
          <a:ext cx="1066800" cy="356204"/>
        </a:xfrm>
        <a:prstGeom prst="rect">
          <a:avLst/>
        </a:prstGeom>
      </xdr:spPr>
    </xdr:pic>
    <xdr:clientData/>
  </xdr:twoCellAnchor>
  <xdr:twoCellAnchor editAs="oneCell">
    <xdr:from>
      <xdr:col>5</xdr:col>
      <xdr:colOff>718038</xdr:colOff>
      <xdr:row>39</xdr:row>
      <xdr:rowOff>114428</xdr:rowOff>
    </xdr:from>
    <xdr:to>
      <xdr:col>6</xdr:col>
      <xdr:colOff>412107</xdr:colOff>
      <xdr:row>42</xdr:row>
      <xdr:rowOff>31634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6461" y="7331447"/>
          <a:ext cx="412108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0.07125</cdr:x>
      <cdr:y>0.00959</cdr:y>
    </cdr:from>
    <cdr:to>
      <cdr:x>0.1218</cdr:x>
      <cdr:y>0.1081</cdr:y>
    </cdr:to>
    <cdr:pic>
      <cdr:nvPicPr>
        <cdr:cNvPr id="3" name="Obrázek 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20371" y="29022"/>
          <a:ext cx="298227" cy="29809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0.23677</cdr:x>
      <cdr:y>0.86182</cdr:y>
    </cdr:from>
    <cdr:to>
      <cdr:x>0.29132</cdr:x>
      <cdr:y>0.97776</cdr:y>
    </cdr:to>
    <cdr:pic>
      <cdr:nvPicPr>
        <cdr:cNvPr id="4" name="Obrázek 3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96830" y="2607897"/>
          <a:ext cx="321835" cy="35081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152400</xdr:rowOff>
    </xdr:from>
    <xdr:to>
      <xdr:col>1</xdr:col>
      <xdr:colOff>247463</xdr:colOff>
      <xdr:row>14</xdr:row>
      <xdr:rowOff>66550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17716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152400</xdr:rowOff>
    </xdr:from>
    <xdr:to>
      <xdr:col>1</xdr:col>
      <xdr:colOff>209363</xdr:colOff>
      <xdr:row>23</xdr:row>
      <xdr:rowOff>41069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3400425"/>
          <a:ext cx="1457138" cy="9745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161925</xdr:rowOff>
    </xdr:from>
    <xdr:to>
      <xdr:col>1</xdr:col>
      <xdr:colOff>247463</xdr:colOff>
      <xdr:row>32</xdr:row>
      <xdr:rowOff>76075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50387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152400</xdr:rowOff>
    </xdr:from>
    <xdr:to>
      <xdr:col>1</xdr:col>
      <xdr:colOff>247463</xdr:colOff>
      <xdr:row>41</xdr:row>
      <xdr:rowOff>66550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665797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3</xdr:row>
      <xdr:rowOff>85725</xdr:rowOff>
    </xdr:from>
    <xdr:to>
      <xdr:col>0</xdr:col>
      <xdr:colOff>1152524</xdr:colOff>
      <xdr:row>6</xdr:row>
      <xdr:rowOff>82732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90575"/>
          <a:ext cx="476249" cy="568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5</xdr:row>
      <xdr:rowOff>76200</xdr:rowOff>
    </xdr:from>
    <xdr:to>
      <xdr:col>4</xdr:col>
      <xdr:colOff>361950</xdr:colOff>
      <xdr:row>7</xdr:row>
      <xdr:rowOff>2015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0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33675" y="11811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5</xdr:row>
      <xdr:rowOff>76200</xdr:rowOff>
    </xdr:from>
    <xdr:to>
      <xdr:col>5</xdr:col>
      <xdr:colOff>361950</xdr:colOff>
      <xdr:row>7</xdr:row>
      <xdr:rowOff>2015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0">
          <a:grayscl/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14700" y="1181100"/>
          <a:ext cx="142875" cy="268715"/>
        </a:xfrm>
        <a:prstGeom prst="rect">
          <a:avLst/>
        </a:prstGeom>
      </xdr:spPr>
    </xdr:pic>
    <xdr:clientData/>
  </xdr:twoCellAnchor>
  <xdr:oneCellAnchor>
    <xdr:from>
      <xdr:col>8</xdr:col>
      <xdr:colOff>219075</xdr:colOff>
      <xdr:row>5</xdr:row>
      <xdr:rowOff>76200</xdr:rowOff>
    </xdr:from>
    <xdr:ext cx="142875" cy="268715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10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33675" y="1181100"/>
          <a:ext cx="142875" cy="268715"/>
        </a:xfrm>
        <a:prstGeom prst="rect">
          <a:avLst/>
        </a:prstGeom>
      </xdr:spPr>
    </xdr:pic>
    <xdr:clientData/>
  </xdr:oneCellAnchor>
  <xdr:oneCellAnchor>
    <xdr:from>
      <xdr:col>9</xdr:col>
      <xdr:colOff>219075</xdr:colOff>
      <xdr:row>5</xdr:row>
      <xdr:rowOff>85725</xdr:rowOff>
    </xdr:from>
    <xdr:ext cx="142875" cy="268715"/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0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38775" y="1190625"/>
          <a:ext cx="142875" cy="26871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44</xdr:row>
      <xdr:rowOff>152399</xdr:rowOff>
    </xdr:from>
    <xdr:to>
      <xdr:col>2</xdr:col>
      <xdr:colOff>19161</xdr:colOff>
      <xdr:row>50</xdr:row>
      <xdr:rowOff>9524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599"/>
          <a:ext cx="1524111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3</xdr:row>
      <xdr:rowOff>142875</xdr:rowOff>
    </xdr:from>
    <xdr:to>
      <xdr:col>8</xdr:col>
      <xdr:colOff>361950</xdr:colOff>
      <xdr:row>4</xdr:row>
      <xdr:rowOff>192515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67300" y="8572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3</xdr:row>
      <xdr:rowOff>161925</xdr:rowOff>
    </xdr:from>
    <xdr:to>
      <xdr:col>3</xdr:col>
      <xdr:colOff>361950</xdr:colOff>
      <xdr:row>4</xdr:row>
      <xdr:rowOff>211565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14550" y="8763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39</xdr:row>
      <xdr:rowOff>152400</xdr:rowOff>
    </xdr:from>
    <xdr:to>
      <xdr:col>0</xdr:col>
      <xdr:colOff>513725</xdr:colOff>
      <xdr:row>39</xdr:row>
      <xdr:rowOff>657225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00975"/>
          <a:ext cx="2565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39</xdr:row>
      <xdr:rowOff>38099</xdr:rowOff>
    </xdr:from>
    <xdr:to>
      <xdr:col>10</xdr:col>
      <xdr:colOff>542925</xdr:colOff>
      <xdr:row>44</xdr:row>
      <xdr:rowOff>142874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57150</xdr:colOff>
      <xdr:row>27</xdr:row>
      <xdr:rowOff>76200</xdr:rowOff>
    </xdr:from>
    <xdr:to>
      <xdr:col>5</xdr:col>
      <xdr:colOff>38100</xdr:colOff>
      <xdr:row>37</xdr:row>
      <xdr:rowOff>200025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314326</xdr:colOff>
      <xdr:row>27</xdr:row>
      <xdr:rowOff>114300</xdr:rowOff>
    </xdr:from>
    <xdr:to>
      <xdr:col>10</xdr:col>
      <xdr:colOff>561976</xdr:colOff>
      <xdr:row>37</xdr:row>
      <xdr:rowOff>133350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104775</xdr:colOff>
      <xdr:row>2</xdr:row>
      <xdr:rowOff>28575</xdr:rowOff>
    </xdr:from>
    <xdr:to>
      <xdr:col>0</xdr:col>
      <xdr:colOff>581024</xdr:colOff>
      <xdr:row>4</xdr:row>
      <xdr:rowOff>130357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95300"/>
          <a:ext cx="476249" cy="568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3</xdr:row>
      <xdr:rowOff>228600</xdr:rowOff>
    </xdr:from>
    <xdr:to>
      <xdr:col>5</xdr:col>
      <xdr:colOff>105455</xdr:colOff>
      <xdr:row>5</xdr:row>
      <xdr:rowOff>11324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33800" y="781050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7</xdr:col>
      <xdr:colOff>504825</xdr:colOff>
      <xdr:row>3</xdr:row>
      <xdr:rowOff>228600</xdr:rowOff>
    </xdr:from>
    <xdr:to>
      <xdr:col>8</xdr:col>
      <xdr:colOff>95250</xdr:colOff>
      <xdr:row>5</xdr:row>
      <xdr:rowOff>10037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67350" y="781050"/>
          <a:ext cx="171450" cy="324362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34</xdr:row>
      <xdr:rowOff>47624</xdr:rowOff>
    </xdr:from>
    <xdr:to>
      <xdr:col>9</xdr:col>
      <xdr:colOff>9525</xdr:colOff>
      <xdr:row>64</xdr:row>
      <xdr:rowOff>85725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38101</xdr:colOff>
      <xdr:row>2</xdr:row>
      <xdr:rowOff>142875</xdr:rowOff>
    </xdr:from>
    <xdr:to>
      <xdr:col>1</xdr:col>
      <xdr:colOff>417550</xdr:colOff>
      <xdr:row>5</xdr:row>
      <xdr:rowOff>152400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523875"/>
          <a:ext cx="117002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</xdr:colOff>
      <xdr:row>3</xdr:row>
      <xdr:rowOff>190500</xdr:rowOff>
    </xdr:from>
    <xdr:to>
      <xdr:col>3</xdr:col>
      <xdr:colOff>331398</xdr:colOff>
      <xdr:row>4</xdr:row>
      <xdr:rowOff>242597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742950"/>
          <a:ext cx="712398" cy="328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28</xdr:row>
      <xdr:rowOff>47625</xdr:rowOff>
    </xdr:from>
    <xdr:to>
      <xdr:col>5</xdr:col>
      <xdr:colOff>495300</xdr:colOff>
      <xdr:row>42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28</xdr:row>
      <xdr:rowOff>123825</xdr:rowOff>
    </xdr:from>
    <xdr:to>
      <xdr:col>13</xdr:col>
      <xdr:colOff>571500</xdr:colOff>
      <xdr:row>42</xdr:row>
      <xdr:rowOff>104776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3</xdr:row>
      <xdr:rowOff>51478</xdr:rowOff>
    </xdr:from>
    <xdr:to>
      <xdr:col>0</xdr:col>
      <xdr:colOff>565824</xdr:colOff>
      <xdr:row>5</xdr:row>
      <xdr:rowOff>175303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8600" y="506753"/>
          <a:ext cx="476250" cy="51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51478</xdr:rowOff>
    </xdr:from>
    <xdr:to>
      <xdr:col>0</xdr:col>
      <xdr:colOff>565824</xdr:colOff>
      <xdr:row>5</xdr:row>
      <xdr:rowOff>175303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8600" y="506753"/>
          <a:ext cx="476250" cy="51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22</xdr:row>
      <xdr:rowOff>61912</xdr:rowOff>
    </xdr:from>
    <xdr:to>
      <xdr:col>13</xdr:col>
      <xdr:colOff>571500</xdr:colOff>
      <xdr:row>39</xdr:row>
      <xdr:rowOff>23812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330654</xdr:colOff>
      <xdr:row>11</xdr:row>
      <xdr:rowOff>63211</xdr:rowOff>
    </xdr:from>
    <xdr:to>
      <xdr:col>1</xdr:col>
      <xdr:colOff>190500</xdr:colOff>
      <xdr:row>16</xdr:row>
      <xdr:rowOff>85725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654" y="2044411"/>
          <a:ext cx="1307646" cy="832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10</xdr:row>
      <xdr:rowOff>38100</xdr:rowOff>
    </xdr:from>
    <xdr:to>
      <xdr:col>0</xdr:col>
      <xdr:colOff>507916</xdr:colOff>
      <xdr:row>12</xdr:row>
      <xdr:rowOff>133350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38350"/>
          <a:ext cx="40314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18</xdr:row>
      <xdr:rowOff>28575</xdr:rowOff>
    </xdr:from>
    <xdr:to>
      <xdr:col>0</xdr:col>
      <xdr:colOff>474321</xdr:colOff>
      <xdr:row>20</xdr:row>
      <xdr:rowOff>104628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552825"/>
          <a:ext cx="388596" cy="457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</xdr:row>
      <xdr:rowOff>47625</xdr:rowOff>
    </xdr:from>
    <xdr:to>
      <xdr:col>0</xdr:col>
      <xdr:colOff>561975</xdr:colOff>
      <xdr:row>8</xdr:row>
      <xdr:rowOff>133350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85875"/>
          <a:ext cx="504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9525</xdr:rowOff>
    </xdr:from>
    <xdr:to>
      <xdr:col>3</xdr:col>
      <xdr:colOff>647700</xdr:colOff>
      <xdr:row>23</xdr:row>
      <xdr:rowOff>28575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85800"/>
          <a:ext cx="5762625" cy="834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152400</xdr:rowOff>
    </xdr:from>
    <xdr:to>
      <xdr:col>5</xdr:col>
      <xdr:colOff>323850</xdr:colOff>
      <xdr:row>18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304800</xdr:colOff>
      <xdr:row>4</xdr:row>
      <xdr:rowOff>9525</xdr:rowOff>
    </xdr:from>
    <xdr:to>
      <xdr:col>15</xdr:col>
      <xdr:colOff>57150</xdr:colOff>
      <xdr:row>18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20</xdr:row>
      <xdr:rowOff>152400</xdr:rowOff>
    </xdr:from>
    <xdr:to>
      <xdr:col>5</xdr:col>
      <xdr:colOff>295275</xdr:colOff>
      <xdr:row>36</xdr:row>
      <xdr:rowOff>47626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238125</xdr:colOff>
      <xdr:row>20</xdr:row>
      <xdr:rowOff>152400</xdr:rowOff>
    </xdr:from>
    <xdr:to>
      <xdr:col>15</xdr:col>
      <xdr:colOff>76200</xdr:colOff>
      <xdr:row>36</xdr:row>
      <xdr:rowOff>47626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390525</xdr:colOff>
      <xdr:row>7</xdr:row>
      <xdr:rowOff>85725</xdr:rowOff>
    </xdr:from>
    <xdr:to>
      <xdr:col>7</xdr:col>
      <xdr:colOff>279316</xdr:colOff>
      <xdr:row>10</xdr:row>
      <xdr:rowOff>19050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76375"/>
          <a:ext cx="40314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25</xdr:row>
      <xdr:rowOff>19050</xdr:rowOff>
    </xdr:from>
    <xdr:to>
      <xdr:col>0</xdr:col>
      <xdr:colOff>569571</xdr:colOff>
      <xdr:row>27</xdr:row>
      <xdr:rowOff>152253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381500"/>
          <a:ext cx="388596" cy="457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7</xdr:row>
      <xdr:rowOff>19050</xdr:rowOff>
    </xdr:from>
    <xdr:to>
      <xdr:col>0</xdr:col>
      <xdr:colOff>552450</xdr:colOff>
      <xdr:row>9</xdr:row>
      <xdr:rowOff>104775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09700"/>
          <a:ext cx="504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361950</xdr:colOff>
      <xdr:row>23</xdr:row>
      <xdr:rowOff>0</xdr:rowOff>
    </xdr:from>
    <xdr:to>
      <xdr:col>7</xdr:col>
      <xdr:colOff>257175</xdr:colOff>
      <xdr:row>25</xdr:row>
      <xdr:rowOff>152400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4038600"/>
          <a:ext cx="409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314325</xdr:colOff>
      <xdr:row>26</xdr:row>
      <xdr:rowOff>76200</xdr:rowOff>
    </xdr:from>
    <xdr:to>
      <xdr:col>7</xdr:col>
      <xdr:colOff>304800</xdr:colOff>
      <xdr:row>29</xdr:row>
      <xdr:rowOff>57150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4600575"/>
          <a:ext cx="504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10</xdr:row>
      <xdr:rowOff>28575</xdr:rowOff>
    </xdr:from>
    <xdr:to>
      <xdr:col>1</xdr:col>
      <xdr:colOff>155486</xdr:colOff>
      <xdr:row>15</xdr:row>
      <xdr:rowOff>66675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14500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17</xdr:row>
      <xdr:rowOff>47625</xdr:rowOff>
    </xdr:from>
    <xdr:to>
      <xdr:col>1</xdr:col>
      <xdr:colOff>203075</xdr:colOff>
      <xdr:row>22</xdr:row>
      <xdr:rowOff>114300</xdr:rowOff>
    </xdr:to>
    <xdr:pic>
      <xdr:nvPicPr>
        <xdr:cNvPr id="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800350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457201</xdr:colOff>
      <xdr:row>24</xdr:row>
      <xdr:rowOff>155412</xdr:rowOff>
    </xdr:from>
    <xdr:to>
      <xdr:col>0</xdr:col>
      <xdr:colOff>1257300</xdr:colOff>
      <xdr:row>28</xdr:row>
      <xdr:rowOff>76199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4089237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31</xdr:row>
      <xdr:rowOff>76200</xdr:rowOff>
    </xdr:from>
    <xdr:to>
      <xdr:col>1</xdr:col>
      <xdr:colOff>66675</xdr:colOff>
      <xdr:row>35</xdr:row>
      <xdr:rowOff>167947</xdr:rowOff>
    </xdr:to>
    <xdr:pic>
      <xdr:nvPicPr>
        <xdr:cNvPr id="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191125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38</xdr:row>
      <xdr:rowOff>114299</xdr:rowOff>
    </xdr:from>
    <xdr:to>
      <xdr:col>0</xdr:col>
      <xdr:colOff>1304925</xdr:colOff>
      <xdr:row>42</xdr:row>
      <xdr:rowOff>46958</xdr:rowOff>
    </xdr:to>
    <xdr:pic>
      <xdr:nvPicPr>
        <xdr:cNvPr id="2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410324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45</xdr:row>
      <xdr:rowOff>28576</xdr:rowOff>
    </xdr:from>
    <xdr:to>
      <xdr:col>1</xdr:col>
      <xdr:colOff>59563</xdr:colOff>
      <xdr:row>50</xdr:row>
      <xdr:rowOff>28576</xdr:rowOff>
    </xdr:to>
    <xdr:pic>
      <xdr:nvPicPr>
        <xdr:cNvPr id="2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505701"/>
          <a:ext cx="935863" cy="85725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76200</xdr:rowOff>
    </xdr:from>
    <xdr:to>
      <xdr:col>4</xdr:col>
      <xdr:colOff>361950</xdr:colOff>
      <xdr:row>8</xdr:row>
      <xdr:rowOff>2015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1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52725" y="12096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66675</xdr:rowOff>
    </xdr:from>
    <xdr:to>
      <xdr:col>5</xdr:col>
      <xdr:colOff>371475</xdr:colOff>
      <xdr:row>7</xdr:row>
      <xdr:rowOff>163940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13">
          <a:grayscl/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43275" y="12001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6</xdr:row>
      <xdr:rowOff>85725</xdr:rowOff>
    </xdr:from>
    <xdr:to>
      <xdr:col>9</xdr:col>
      <xdr:colOff>371475</xdr:colOff>
      <xdr:row>8</xdr:row>
      <xdr:rowOff>11540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67350" y="12192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6</xdr:row>
      <xdr:rowOff>95250</xdr:rowOff>
    </xdr:from>
    <xdr:to>
      <xdr:col>8</xdr:col>
      <xdr:colOff>352425</xdr:colOff>
      <xdr:row>8</xdr:row>
      <xdr:rowOff>21065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67275" y="122872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4</xdr:row>
      <xdr:rowOff>85725</xdr:rowOff>
    </xdr:from>
    <xdr:to>
      <xdr:col>0</xdr:col>
      <xdr:colOff>1077619</xdr:colOff>
      <xdr:row>7</xdr:row>
      <xdr:rowOff>44632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47725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52</xdr:row>
      <xdr:rowOff>9525</xdr:rowOff>
    </xdr:from>
    <xdr:to>
      <xdr:col>0</xdr:col>
      <xdr:colOff>1192030</xdr:colOff>
      <xdr:row>57</xdr:row>
      <xdr:rowOff>104775</xdr:rowOff>
    </xdr:to>
    <xdr:pic>
      <xdr:nvPicPr>
        <xdr:cNvPr id="2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90587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10</xdr:row>
      <xdr:rowOff>66675</xdr:rowOff>
    </xdr:from>
    <xdr:to>
      <xdr:col>1</xdr:col>
      <xdr:colOff>0</xdr:colOff>
      <xdr:row>14</xdr:row>
      <xdr:rowOff>30013</xdr:rowOff>
    </xdr:to>
    <xdr:pic>
      <xdr:nvPicPr>
        <xdr:cNvPr id="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8288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17</xdr:row>
      <xdr:rowOff>0</xdr:rowOff>
    </xdr:from>
    <xdr:to>
      <xdr:col>0</xdr:col>
      <xdr:colOff>1190625</xdr:colOff>
      <xdr:row>22</xdr:row>
      <xdr:rowOff>122147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943225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25</xdr:row>
      <xdr:rowOff>64634</xdr:rowOff>
    </xdr:from>
    <xdr:to>
      <xdr:col>0</xdr:col>
      <xdr:colOff>1047750</xdr:colOff>
      <xdr:row>27</xdr:row>
      <xdr:rowOff>38100</xdr:rowOff>
    </xdr:to>
    <xdr:pic>
      <xdr:nvPicPr>
        <xdr:cNvPr id="20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360409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31</xdr:row>
      <xdr:rowOff>28575</xdr:rowOff>
    </xdr:from>
    <xdr:to>
      <xdr:col>1</xdr:col>
      <xdr:colOff>85725</xdr:colOff>
      <xdr:row>36</xdr:row>
      <xdr:rowOff>57150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34000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38</xdr:row>
      <xdr:rowOff>9525</xdr:rowOff>
    </xdr:from>
    <xdr:to>
      <xdr:col>1</xdr:col>
      <xdr:colOff>85725</xdr:colOff>
      <xdr:row>43</xdr:row>
      <xdr:rowOff>78415</xdr:rowOff>
    </xdr:to>
    <xdr:pic>
      <xdr:nvPicPr>
        <xdr:cNvPr id="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6496050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45</xdr:row>
      <xdr:rowOff>38100</xdr:rowOff>
    </xdr:from>
    <xdr:to>
      <xdr:col>1</xdr:col>
      <xdr:colOff>46390</xdr:colOff>
      <xdr:row>50</xdr:row>
      <xdr:rowOff>98424</xdr:rowOff>
    </xdr:to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70572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415601</xdr:colOff>
      <xdr:row>52</xdr:row>
      <xdr:rowOff>91447</xdr:rowOff>
    </xdr:from>
    <xdr:to>
      <xdr:col>1</xdr:col>
      <xdr:colOff>0</xdr:colOff>
      <xdr:row>57</xdr:row>
      <xdr:rowOff>3175</xdr:rowOff>
    </xdr:to>
    <xdr:pic>
      <xdr:nvPicPr>
        <xdr:cNvPr id="2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01" y="8940172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76200</xdr:rowOff>
    </xdr:from>
    <xdr:to>
      <xdr:col>4</xdr:col>
      <xdr:colOff>361950</xdr:colOff>
      <xdr:row>8</xdr:row>
      <xdr:rowOff>2015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52725" y="12096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66675</xdr:rowOff>
    </xdr:from>
    <xdr:to>
      <xdr:col>5</xdr:col>
      <xdr:colOff>371475</xdr:colOff>
      <xdr:row>7</xdr:row>
      <xdr:rowOff>163940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15">
          <a:grayscl/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43275" y="12001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6</xdr:row>
      <xdr:rowOff>85725</xdr:rowOff>
    </xdr:from>
    <xdr:to>
      <xdr:col>9</xdr:col>
      <xdr:colOff>371475</xdr:colOff>
      <xdr:row>8</xdr:row>
      <xdr:rowOff>11540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67350" y="12192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6</xdr:row>
      <xdr:rowOff>95250</xdr:rowOff>
    </xdr:from>
    <xdr:to>
      <xdr:col>8</xdr:col>
      <xdr:colOff>352425</xdr:colOff>
      <xdr:row>8</xdr:row>
      <xdr:rowOff>21065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67275" y="122872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4</xdr:row>
      <xdr:rowOff>66675</xdr:rowOff>
    </xdr:from>
    <xdr:to>
      <xdr:col>0</xdr:col>
      <xdr:colOff>1087144</xdr:colOff>
      <xdr:row>7</xdr:row>
      <xdr:rowOff>54157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3820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8</xdr:row>
      <xdr:rowOff>47625</xdr:rowOff>
    </xdr:from>
    <xdr:to>
      <xdr:col>14</xdr:col>
      <xdr:colOff>552450</xdr:colOff>
      <xdr:row>43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171451</xdr:colOff>
      <xdr:row>4</xdr:row>
      <xdr:rowOff>40998</xdr:rowOff>
    </xdr:from>
    <xdr:to>
      <xdr:col>1</xdr:col>
      <xdr:colOff>752475</xdr:colOff>
      <xdr:row>5</xdr:row>
      <xdr:rowOff>21509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1451" y="679173"/>
          <a:ext cx="752474" cy="45676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171451</xdr:colOff>
      <xdr:row>23</xdr:row>
      <xdr:rowOff>79098</xdr:rowOff>
    </xdr:from>
    <xdr:to>
      <xdr:col>1</xdr:col>
      <xdr:colOff>752475</xdr:colOff>
      <xdr:row>26</xdr:row>
      <xdr:rowOff>2459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1451" y="3917673"/>
          <a:ext cx="752474" cy="45676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294017</xdr:colOff>
      <xdr:row>23</xdr:row>
      <xdr:rowOff>152400</xdr:rowOff>
    </xdr:from>
    <xdr:to>
      <xdr:col>3</xdr:col>
      <xdr:colOff>400050</xdr:colOff>
      <xdr:row>25</xdr:row>
      <xdr:rowOff>175922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392" y="3905250"/>
          <a:ext cx="753733" cy="347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4</xdr:row>
      <xdr:rowOff>390525</xdr:rowOff>
    </xdr:from>
    <xdr:to>
      <xdr:col>2</xdr:col>
      <xdr:colOff>390525</xdr:colOff>
      <xdr:row>6</xdr:row>
      <xdr:rowOff>11540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43025" y="10287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4</xdr:row>
      <xdr:rowOff>390525</xdr:rowOff>
    </xdr:from>
    <xdr:to>
      <xdr:col>3</xdr:col>
      <xdr:colOff>400050</xdr:colOff>
      <xdr:row>6</xdr:row>
      <xdr:rowOff>11540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8953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11</xdr:col>
      <xdr:colOff>608342</xdr:colOff>
      <xdr:row>5</xdr:row>
      <xdr:rowOff>19050</xdr:rowOff>
    </xdr:from>
    <xdr:to>
      <xdr:col>13</xdr:col>
      <xdr:colOff>66675</xdr:colOff>
      <xdr:row>7</xdr:row>
      <xdr:rowOff>23522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142" y="1133475"/>
          <a:ext cx="753733" cy="347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495300</xdr:colOff>
      <xdr:row>4</xdr:row>
      <xdr:rowOff>371475</xdr:rowOff>
    </xdr:from>
    <xdr:to>
      <xdr:col>8</xdr:col>
      <xdr:colOff>267994</xdr:colOff>
      <xdr:row>7</xdr:row>
      <xdr:rowOff>54157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091" b="85124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009650"/>
          <a:ext cx="420394" cy="501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4</xdr:row>
      <xdr:rowOff>266700</xdr:rowOff>
    </xdr:from>
    <xdr:to>
      <xdr:col>0</xdr:col>
      <xdr:colOff>788599</xdr:colOff>
      <xdr:row>4</xdr:row>
      <xdr:rowOff>595022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038225"/>
          <a:ext cx="712398" cy="328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657225</xdr:colOff>
      <xdr:row>14</xdr:row>
      <xdr:rowOff>47625</xdr:rowOff>
    </xdr:from>
    <xdr:to>
      <xdr:col>6</xdr:col>
      <xdr:colOff>333375</xdr:colOff>
      <xdr:row>23</xdr:row>
      <xdr:rowOff>142875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161925</xdr:colOff>
      <xdr:row>16</xdr:row>
      <xdr:rowOff>95250</xdr:rowOff>
    </xdr:from>
    <xdr:to>
      <xdr:col>0</xdr:col>
      <xdr:colOff>638175</xdr:colOff>
      <xdr:row>19</xdr:row>
      <xdr:rowOff>86367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705225"/>
          <a:ext cx="476250" cy="562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47625</xdr:colOff>
      <xdr:row>14</xdr:row>
      <xdr:rowOff>28575</xdr:rowOff>
    </xdr:from>
    <xdr:to>
      <xdr:col>16</xdr:col>
      <xdr:colOff>76200</xdr:colOff>
      <xdr:row>23</xdr:row>
      <xdr:rowOff>123825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238125</xdr:colOff>
      <xdr:row>16</xdr:row>
      <xdr:rowOff>114300</xdr:rowOff>
    </xdr:from>
    <xdr:to>
      <xdr:col>9</xdr:col>
      <xdr:colOff>340893</xdr:colOff>
      <xdr:row>19</xdr:row>
      <xdr:rowOff>114299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3724275"/>
          <a:ext cx="483768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666750</xdr:colOff>
      <xdr:row>25</xdr:row>
      <xdr:rowOff>9525</xdr:rowOff>
    </xdr:from>
    <xdr:to>
      <xdr:col>6</xdr:col>
      <xdr:colOff>342900</xdr:colOff>
      <xdr:row>36</xdr:row>
      <xdr:rowOff>85725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95250</xdr:colOff>
      <xdr:row>27</xdr:row>
      <xdr:rowOff>47625</xdr:rowOff>
    </xdr:from>
    <xdr:to>
      <xdr:col>0</xdr:col>
      <xdr:colOff>575929</xdr:colOff>
      <xdr:row>31</xdr:row>
      <xdr:rowOff>24924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53100"/>
          <a:ext cx="480679" cy="567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19050</xdr:colOff>
      <xdr:row>24</xdr:row>
      <xdr:rowOff>171450</xdr:rowOff>
    </xdr:from>
    <xdr:to>
      <xdr:col>16</xdr:col>
      <xdr:colOff>47625</xdr:colOff>
      <xdr:row>36</xdr:row>
      <xdr:rowOff>57150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190500</xdr:colOff>
      <xdr:row>27</xdr:row>
      <xdr:rowOff>0</xdr:rowOff>
    </xdr:from>
    <xdr:to>
      <xdr:col>9</xdr:col>
      <xdr:colOff>295276</xdr:colOff>
      <xdr:row>30</xdr:row>
      <xdr:rowOff>133203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705475"/>
          <a:ext cx="485776" cy="57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666750</xdr:colOff>
      <xdr:row>39</xdr:row>
      <xdr:rowOff>0</xdr:rowOff>
    </xdr:from>
    <xdr:to>
      <xdr:col>6</xdr:col>
      <xdr:colOff>342900</xdr:colOff>
      <xdr:row>50</xdr:row>
      <xdr:rowOff>104775</xdr:rowOff>
    </xdr:to>
    <xdr:graphicFrame macro="">
      <xdr:nvGraphicFramePr>
        <xdr:cNvPr id="19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152400</xdr:colOff>
      <xdr:row>42</xdr:row>
      <xdr:rowOff>76200</xdr:rowOff>
    </xdr:from>
    <xdr:to>
      <xdr:col>0</xdr:col>
      <xdr:colOff>638676</xdr:colOff>
      <xdr:row>46</xdr:row>
      <xdr:rowOff>38099</xdr:rowOff>
    </xdr:to>
    <xdr:pic>
      <xdr:nvPicPr>
        <xdr:cNvPr id="20" name="Obrázek 1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048625"/>
          <a:ext cx="486276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39</xdr:row>
      <xdr:rowOff>19050</xdr:rowOff>
    </xdr:from>
    <xdr:to>
      <xdr:col>16</xdr:col>
      <xdr:colOff>28575</xdr:colOff>
      <xdr:row>50</xdr:row>
      <xdr:rowOff>123825</xdr:rowOff>
    </xdr:to>
    <xdr:graphicFrame macro="">
      <xdr:nvGraphicFramePr>
        <xdr:cNvPr id="21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285750</xdr:colOff>
      <xdr:row>39</xdr:row>
      <xdr:rowOff>85725</xdr:rowOff>
    </xdr:from>
    <xdr:to>
      <xdr:col>9</xdr:col>
      <xdr:colOff>171367</xdr:colOff>
      <xdr:row>41</xdr:row>
      <xdr:rowOff>95892</xdr:rowOff>
    </xdr:to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7600950"/>
          <a:ext cx="266617" cy="31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285749</xdr:colOff>
      <xdr:row>41</xdr:row>
      <xdr:rowOff>114397</xdr:rowOff>
    </xdr:from>
    <xdr:to>
      <xdr:col>9</xdr:col>
      <xdr:colOff>161924</xdr:colOff>
      <xdr:row>43</xdr:row>
      <xdr:rowOff>113411</xdr:rowOff>
    </xdr:to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899" y="7934422"/>
          <a:ext cx="257175" cy="303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43</xdr:row>
      <xdr:rowOff>109909</xdr:rowOff>
    </xdr:from>
    <xdr:to>
      <xdr:col>9</xdr:col>
      <xdr:colOff>180975</xdr:colOff>
      <xdr:row>45</xdr:row>
      <xdr:rowOff>120174</xdr:rowOff>
    </xdr:to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8234734"/>
          <a:ext cx="266700" cy="3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47</xdr:row>
      <xdr:rowOff>133350</xdr:rowOff>
    </xdr:from>
    <xdr:to>
      <xdr:col>9</xdr:col>
      <xdr:colOff>209550</xdr:colOff>
      <xdr:row>49</xdr:row>
      <xdr:rowOff>156524</xdr:rowOff>
    </xdr:to>
    <xdr:pic>
      <xdr:nvPicPr>
        <xdr:cNvPr id="26" name="Obrázek 2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8867775"/>
          <a:ext cx="295275" cy="347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46</xdr:row>
      <xdr:rowOff>9525</xdr:rowOff>
    </xdr:from>
    <xdr:to>
      <xdr:col>9</xdr:col>
      <xdr:colOff>180975</xdr:colOff>
      <xdr:row>48</xdr:row>
      <xdr:rowOff>20086</xdr:rowOff>
    </xdr:to>
    <xdr:pic>
      <xdr:nvPicPr>
        <xdr:cNvPr id="27" name="Obrázek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8591550"/>
          <a:ext cx="276225" cy="32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65163</xdr:rowOff>
    </xdr:from>
    <xdr:to>
      <xdr:col>2</xdr:col>
      <xdr:colOff>38100</xdr:colOff>
      <xdr:row>3</xdr:row>
      <xdr:rowOff>407958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484263"/>
          <a:ext cx="800100" cy="48567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12</xdr:col>
      <xdr:colOff>247650</xdr:colOff>
      <xdr:row>2</xdr:row>
      <xdr:rowOff>133350</xdr:rowOff>
    </xdr:from>
    <xdr:to>
      <xdr:col>13</xdr:col>
      <xdr:colOff>28575</xdr:colOff>
      <xdr:row>3</xdr:row>
      <xdr:rowOff>259190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86300" y="5524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24</xdr:row>
      <xdr:rowOff>66675</xdr:rowOff>
    </xdr:from>
    <xdr:to>
      <xdr:col>13</xdr:col>
      <xdr:colOff>266700</xdr:colOff>
      <xdr:row>25</xdr:row>
      <xdr:rowOff>202040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24425" y="4867275"/>
          <a:ext cx="142875" cy="26871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40</xdr:row>
      <xdr:rowOff>47625</xdr:rowOff>
    </xdr:from>
    <xdr:to>
      <xdr:col>17</xdr:col>
      <xdr:colOff>285750</xdr:colOff>
      <xdr:row>55</xdr:row>
      <xdr:rowOff>57150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13</xdr:col>
      <xdr:colOff>342900</xdr:colOff>
      <xdr:row>37</xdr:row>
      <xdr:rowOff>38100</xdr:rowOff>
    </xdr:from>
    <xdr:to>
      <xdr:col>14</xdr:col>
      <xdr:colOff>123825</xdr:colOff>
      <xdr:row>39</xdr:row>
      <xdr:rowOff>40115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43500" y="6896100"/>
          <a:ext cx="142875" cy="26871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65163</xdr:rowOff>
    </xdr:from>
    <xdr:to>
      <xdr:col>2</xdr:col>
      <xdr:colOff>28575</xdr:colOff>
      <xdr:row>3</xdr:row>
      <xdr:rowOff>398433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484263"/>
          <a:ext cx="800100" cy="48567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12</xdr:col>
      <xdr:colOff>247650</xdr:colOff>
      <xdr:row>2</xdr:row>
      <xdr:rowOff>133350</xdr:rowOff>
    </xdr:from>
    <xdr:to>
      <xdr:col>13</xdr:col>
      <xdr:colOff>28575</xdr:colOff>
      <xdr:row>3</xdr:row>
      <xdr:rowOff>249665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95825" y="5524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24</xdr:row>
      <xdr:rowOff>38100</xdr:rowOff>
    </xdr:from>
    <xdr:to>
      <xdr:col>13</xdr:col>
      <xdr:colOff>266700</xdr:colOff>
      <xdr:row>25</xdr:row>
      <xdr:rowOff>173465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33950" y="4848225"/>
          <a:ext cx="142875" cy="26871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40</xdr:row>
      <xdr:rowOff>76200</xdr:rowOff>
    </xdr:from>
    <xdr:to>
      <xdr:col>17</xdr:col>
      <xdr:colOff>247650</xdr:colOff>
      <xdr:row>53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15</xdr:col>
      <xdr:colOff>19050</xdr:colOff>
      <xdr:row>37</xdr:row>
      <xdr:rowOff>19050</xdr:rowOff>
    </xdr:from>
    <xdr:to>
      <xdr:col>15</xdr:col>
      <xdr:colOff>161925</xdr:colOff>
      <xdr:row>38</xdr:row>
      <xdr:rowOff>154415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53075" y="6886575"/>
          <a:ext cx="142875" cy="26871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65163</xdr:rowOff>
    </xdr:from>
    <xdr:to>
      <xdr:col>1</xdr:col>
      <xdr:colOff>390525</xdr:colOff>
      <xdr:row>3</xdr:row>
      <xdr:rowOff>398433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484263"/>
          <a:ext cx="800100" cy="48567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1</xdr:col>
      <xdr:colOff>47625</xdr:colOff>
      <xdr:row>40</xdr:row>
      <xdr:rowOff>9526</xdr:rowOff>
    </xdr:from>
    <xdr:to>
      <xdr:col>15</xdr:col>
      <xdr:colOff>247650</xdr:colOff>
      <xdr:row>53</xdr:row>
      <xdr:rowOff>57151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361950</xdr:colOff>
      <xdr:row>2</xdr:row>
      <xdr:rowOff>128740</xdr:rowOff>
    </xdr:from>
    <xdr:to>
      <xdr:col>11</xdr:col>
      <xdr:colOff>104775</xdr:colOff>
      <xdr:row>3</xdr:row>
      <xdr:rowOff>276224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547840"/>
          <a:ext cx="152400" cy="299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</xdr:colOff>
      <xdr:row>24</xdr:row>
      <xdr:rowOff>52540</xdr:rowOff>
    </xdr:from>
    <xdr:to>
      <xdr:col>11</xdr:col>
      <xdr:colOff>333375</xdr:colOff>
      <xdr:row>25</xdr:row>
      <xdr:rowOff>190499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4862665"/>
          <a:ext cx="152400" cy="299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190500</xdr:colOff>
      <xdr:row>37</xdr:row>
      <xdr:rowOff>23965</xdr:rowOff>
    </xdr:from>
    <xdr:to>
      <xdr:col>11</xdr:col>
      <xdr:colOff>342900</xdr:colOff>
      <xdr:row>38</xdr:row>
      <xdr:rowOff>190499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920065"/>
          <a:ext cx="152400" cy="299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109537</xdr:rowOff>
    </xdr:from>
    <xdr:to>
      <xdr:col>2</xdr:col>
      <xdr:colOff>161925</xdr:colOff>
      <xdr:row>30</xdr:row>
      <xdr:rowOff>123824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209551</xdr:colOff>
      <xdr:row>8</xdr:row>
      <xdr:rowOff>128587</xdr:rowOff>
    </xdr:from>
    <xdr:to>
      <xdr:col>4</xdr:col>
      <xdr:colOff>314325</xdr:colOff>
      <xdr:row>12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40</xdr:row>
      <xdr:rowOff>104774</xdr:rowOff>
    </xdr:from>
    <xdr:to>
      <xdr:col>4</xdr:col>
      <xdr:colOff>447675</xdr:colOff>
      <xdr:row>51</xdr:row>
      <xdr:rowOff>180974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20</xdr:row>
      <xdr:rowOff>123825</xdr:rowOff>
    </xdr:from>
    <xdr:to>
      <xdr:col>4</xdr:col>
      <xdr:colOff>485775</xdr:colOff>
      <xdr:row>30</xdr:row>
      <xdr:rowOff>138112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180975</xdr:colOff>
      <xdr:row>3</xdr:row>
      <xdr:rowOff>123825</xdr:rowOff>
    </xdr:from>
    <xdr:to>
      <xdr:col>0</xdr:col>
      <xdr:colOff>542925</xdr:colOff>
      <xdr:row>4</xdr:row>
      <xdr:rowOff>154383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0975" y="695325"/>
          <a:ext cx="361950" cy="363933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2</xdr:row>
      <xdr:rowOff>57150</xdr:rowOff>
    </xdr:from>
    <xdr:to>
      <xdr:col>5</xdr:col>
      <xdr:colOff>76200</xdr:colOff>
      <xdr:row>3</xdr:row>
      <xdr:rowOff>163940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00475" y="42862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26</xdr:row>
      <xdr:rowOff>85725</xdr:rowOff>
    </xdr:from>
    <xdr:to>
      <xdr:col>5</xdr:col>
      <xdr:colOff>57150</xdr:colOff>
      <xdr:row>27</xdr:row>
      <xdr:rowOff>163940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81425" y="43719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50</xdr:row>
      <xdr:rowOff>85725</xdr:rowOff>
    </xdr:from>
    <xdr:to>
      <xdr:col>5</xdr:col>
      <xdr:colOff>76200</xdr:colOff>
      <xdr:row>51</xdr:row>
      <xdr:rowOff>163940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00475" y="831532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</xdr:row>
      <xdr:rowOff>57150</xdr:rowOff>
    </xdr:from>
    <xdr:to>
      <xdr:col>0</xdr:col>
      <xdr:colOff>552450</xdr:colOff>
      <xdr:row>4</xdr:row>
      <xdr:rowOff>106758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0" y="590550"/>
          <a:ext cx="361950" cy="3639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390525</xdr:colOff>
      <xdr:row>13</xdr:row>
      <xdr:rowOff>147636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34636</xdr:rowOff>
    </xdr:from>
    <xdr:to>
      <xdr:col>10</xdr:col>
      <xdr:colOff>371475</xdr:colOff>
      <xdr:row>26</xdr:row>
      <xdr:rowOff>138545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27</xdr:row>
      <xdr:rowOff>47625</xdr:rowOff>
    </xdr:from>
    <xdr:to>
      <xdr:col>10</xdr:col>
      <xdr:colOff>381000</xdr:colOff>
      <xdr:row>35</xdr:row>
      <xdr:rowOff>138111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55090</xdr:rowOff>
    </xdr:from>
    <xdr:to>
      <xdr:col>3</xdr:col>
      <xdr:colOff>381680</xdr:colOff>
      <xdr:row>4</xdr:row>
      <xdr:rowOff>380739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43150" y="988540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4</xdr:row>
      <xdr:rowOff>46852</xdr:rowOff>
    </xdr:from>
    <xdr:to>
      <xdr:col>4</xdr:col>
      <xdr:colOff>381000</xdr:colOff>
      <xdr:row>4</xdr:row>
      <xdr:rowOff>371214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24175" y="980302"/>
          <a:ext cx="171450" cy="324362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36</xdr:row>
      <xdr:rowOff>38099</xdr:rowOff>
    </xdr:from>
    <xdr:to>
      <xdr:col>10</xdr:col>
      <xdr:colOff>352425</xdr:colOff>
      <xdr:row>47</xdr:row>
      <xdr:rowOff>95249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657225</xdr:colOff>
      <xdr:row>3</xdr:row>
      <xdr:rowOff>66596</xdr:rowOff>
    </xdr:from>
    <xdr:to>
      <xdr:col>2</xdr:col>
      <xdr:colOff>44811</xdr:colOff>
      <xdr:row>4</xdr:row>
      <xdr:rowOff>350312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7">
          <a:grayscl/>
        </a:blip>
        <a:stretch>
          <a:fillRect/>
        </a:stretch>
      </xdr:blipFill>
      <xdr:spPr>
        <a:xfrm>
          <a:off x="657225" y="676196"/>
          <a:ext cx="721086" cy="540891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80962</xdr:rowOff>
    </xdr:from>
    <xdr:to>
      <xdr:col>6</xdr:col>
      <xdr:colOff>742950</xdr:colOff>
      <xdr:row>21</xdr:row>
      <xdr:rowOff>95250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28</xdr:row>
      <xdr:rowOff>76200</xdr:rowOff>
    </xdr:from>
    <xdr:to>
      <xdr:col>6</xdr:col>
      <xdr:colOff>733426</xdr:colOff>
      <xdr:row>37</xdr:row>
      <xdr:rowOff>90488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44</xdr:row>
      <xdr:rowOff>76200</xdr:rowOff>
    </xdr:from>
    <xdr:to>
      <xdr:col>6</xdr:col>
      <xdr:colOff>733425</xdr:colOff>
      <xdr:row>53</xdr:row>
      <xdr:rowOff>90488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723900</xdr:colOff>
      <xdr:row>4</xdr:row>
      <xdr:rowOff>57150</xdr:rowOff>
    </xdr:from>
    <xdr:to>
      <xdr:col>3</xdr:col>
      <xdr:colOff>85725</xdr:colOff>
      <xdr:row>4</xdr:row>
      <xdr:rowOff>325865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43175" y="7048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4</xdr:row>
      <xdr:rowOff>66675</xdr:rowOff>
    </xdr:from>
    <xdr:to>
      <xdr:col>6</xdr:col>
      <xdr:colOff>76200</xdr:colOff>
      <xdr:row>4</xdr:row>
      <xdr:rowOff>335390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38700" y="7143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4</xdr:row>
      <xdr:rowOff>57150</xdr:rowOff>
    </xdr:from>
    <xdr:to>
      <xdr:col>0</xdr:col>
      <xdr:colOff>704850</xdr:colOff>
      <xdr:row>4</xdr:row>
      <xdr:rowOff>421083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704850"/>
          <a:ext cx="361950" cy="363933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25</xdr:row>
      <xdr:rowOff>171450</xdr:rowOff>
    </xdr:from>
    <xdr:to>
      <xdr:col>11</xdr:col>
      <xdr:colOff>428625</xdr:colOff>
      <xdr:row>49</xdr:row>
      <xdr:rowOff>9525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190500</xdr:colOff>
      <xdr:row>4</xdr:row>
      <xdr:rowOff>57150</xdr:rowOff>
    </xdr:from>
    <xdr:to>
      <xdr:col>4</xdr:col>
      <xdr:colOff>333375</xdr:colOff>
      <xdr:row>4</xdr:row>
      <xdr:rowOff>325865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52650" y="77152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4</xdr:row>
      <xdr:rowOff>76200</xdr:rowOff>
    </xdr:from>
    <xdr:to>
      <xdr:col>9</xdr:col>
      <xdr:colOff>314325</xdr:colOff>
      <xdr:row>4</xdr:row>
      <xdr:rowOff>344915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62475" y="7905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</xdr:row>
      <xdr:rowOff>66675</xdr:rowOff>
    </xdr:from>
    <xdr:to>
      <xdr:col>0</xdr:col>
      <xdr:colOff>485775</xdr:colOff>
      <xdr:row>4</xdr:row>
      <xdr:rowOff>430608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3825" y="781050"/>
          <a:ext cx="361950" cy="363933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61912</xdr:rowOff>
    </xdr:from>
    <xdr:to>
      <xdr:col>8</xdr:col>
      <xdr:colOff>590550</xdr:colOff>
      <xdr:row>29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257175</xdr:colOff>
      <xdr:row>2</xdr:row>
      <xdr:rowOff>190500</xdr:rowOff>
    </xdr:from>
    <xdr:to>
      <xdr:col>1</xdr:col>
      <xdr:colOff>456366</xdr:colOff>
      <xdr:row>3</xdr:row>
      <xdr:rowOff>209550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61975"/>
          <a:ext cx="199191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</xdr:colOff>
      <xdr:row>44</xdr:row>
      <xdr:rowOff>28575</xdr:rowOff>
    </xdr:from>
    <xdr:to>
      <xdr:col>8</xdr:col>
      <xdr:colOff>581025</xdr:colOff>
      <xdr:row>57</xdr:row>
      <xdr:rowOff>128588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190500</xdr:rowOff>
    </xdr:from>
    <xdr:to>
      <xdr:col>1</xdr:col>
      <xdr:colOff>456366</xdr:colOff>
      <xdr:row>3</xdr:row>
      <xdr:rowOff>209550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61975"/>
          <a:ext cx="199191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16</xdr:row>
      <xdr:rowOff>90487</xdr:rowOff>
    </xdr:from>
    <xdr:to>
      <xdr:col>8</xdr:col>
      <xdr:colOff>495299</xdr:colOff>
      <xdr:row>34</xdr:row>
      <xdr:rowOff>14287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304800</xdr:colOff>
      <xdr:row>6</xdr:row>
      <xdr:rowOff>9525</xdr:rowOff>
    </xdr:from>
    <xdr:to>
      <xdr:col>1</xdr:col>
      <xdr:colOff>447675</xdr:colOff>
      <xdr:row>7</xdr:row>
      <xdr:rowOff>125840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11049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10</xdr:row>
      <xdr:rowOff>0</xdr:rowOff>
    </xdr:from>
    <xdr:to>
      <xdr:col>1</xdr:col>
      <xdr:colOff>447675</xdr:colOff>
      <xdr:row>11</xdr:row>
      <xdr:rowOff>116315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1704975"/>
          <a:ext cx="142875" cy="268715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38</xdr:row>
      <xdr:rowOff>19050</xdr:rowOff>
    </xdr:from>
    <xdr:to>
      <xdr:col>8</xdr:col>
      <xdr:colOff>542925</xdr:colOff>
      <xdr:row>53</xdr:row>
      <xdr:rowOff>76200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57151</xdr:rowOff>
    </xdr:from>
    <xdr:to>
      <xdr:col>7</xdr:col>
      <xdr:colOff>704851</xdr:colOff>
      <xdr:row>29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32</xdr:row>
      <xdr:rowOff>38100</xdr:rowOff>
    </xdr:from>
    <xdr:to>
      <xdr:col>7</xdr:col>
      <xdr:colOff>657225</xdr:colOff>
      <xdr:row>43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46</xdr:row>
      <xdr:rowOff>47626</xdr:rowOff>
    </xdr:from>
    <xdr:to>
      <xdr:col>7</xdr:col>
      <xdr:colOff>685800</xdr:colOff>
      <xdr:row>57</xdr:row>
      <xdr:rowOff>66675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104775</xdr:colOff>
      <xdr:row>3</xdr:row>
      <xdr:rowOff>19050</xdr:rowOff>
    </xdr:from>
    <xdr:to>
      <xdr:col>1</xdr:col>
      <xdr:colOff>303966</xdr:colOff>
      <xdr:row>4</xdr:row>
      <xdr:rowOff>85725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81025"/>
          <a:ext cx="199191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295275</xdr:colOff>
      <xdr:row>6</xdr:row>
      <xdr:rowOff>190500</xdr:rowOff>
    </xdr:from>
    <xdr:to>
      <xdr:col>2</xdr:col>
      <xdr:colOff>438150</xdr:colOff>
      <xdr:row>7</xdr:row>
      <xdr:rowOff>2015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13239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6</xdr:row>
      <xdr:rowOff>190500</xdr:rowOff>
    </xdr:from>
    <xdr:to>
      <xdr:col>5</xdr:col>
      <xdr:colOff>428625</xdr:colOff>
      <xdr:row>7</xdr:row>
      <xdr:rowOff>2015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81425" y="13239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6</xdr:row>
      <xdr:rowOff>200025</xdr:rowOff>
    </xdr:from>
    <xdr:to>
      <xdr:col>6</xdr:col>
      <xdr:colOff>447675</xdr:colOff>
      <xdr:row>7</xdr:row>
      <xdr:rowOff>11540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14850" y="13335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6</xdr:row>
      <xdr:rowOff>180975</xdr:rowOff>
    </xdr:from>
    <xdr:to>
      <xdr:col>3</xdr:col>
      <xdr:colOff>428625</xdr:colOff>
      <xdr:row>6</xdr:row>
      <xdr:rowOff>449690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52675" y="131445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</xdr:row>
      <xdr:rowOff>171450</xdr:rowOff>
    </xdr:from>
    <xdr:to>
      <xdr:col>1</xdr:col>
      <xdr:colOff>802544</xdr:colOff>
      <xdr:row>6</xdr:row>
      <xdr:rowOff>400943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038225"/>
          <a:ext cx="421544" cy="49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15</xdr:row>
      <xdr:rowOff>47626</xdr:rowOff>
    </xdr:from>
    <xdr:to>
      <xdr:col>10</xdr:col>
      <xdr:colOff>0</xdr:colOff>
      <xdr:row>30</xdr:row>
      <xdr:rowOff>19051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</xdr:colOff>
      <xdr:row>15</xdr:row>
      <xdr:rowOff>47625</xdr:rowOff>
    </xdr:from>
    <xdr:to>
      <xdr:col>18</xdr:col>
      <xdr:colOff>438150</xdr:colOff>
      <xdr:row>30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171450</xdr:colOff>
      <xdr:row>4</xdr:row>
      <xdr:rowOff>209550</xdr:rowOff>
    </xdr:from>
    <xdr:to>
      <xdr:col>14</xdr:col>
      <xdr:colOff>314325</xdr:colOff>
      <xdr:row>4</xdr:row>
      <xdr:rowOff>478265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229475" y="1028700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4</xdr:row>
      <xdr:rowOff>200025</xdr:rowOff>
    </xdr:from>
    <xdr:to>
      <xdr:col>5</xdr:col>
      <xdr:colOff>333375</xdr:colOff>
      <xdr:row>4</xdr:row>
      <xdr:rowOff>468740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90825" y="10191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</xdr:row>
      <xdr:rowOff>133350</xdr:rowOff>
    </xdr:from>
    <xdr:to>
      <xdr:col>1</xdr:col>
      <xdr:colOff>187686</xdr:colOff>
      <xdr:row>4</xdr:row>
      <xdr:rowOff>264666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grayscl/>
        </a:blip>
        <a:stretch>
          <a:fillRect/>
        </a:stretch>
      </xdr:blipFill>
      <xdr:spPr>
        <a:xfrm>
          <a:off x="9525" y="542925"/>
          <a:ext cx="721086" cy="540891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</xdr:row>
      <xdr:rowOff>495300</xdr:rowOff>
    </xdr:from>
    <xdr:to>
      <xdr:col>0</xdr:col>
      <xdr:colOff>420875</xdr:colOff>
      <xdr:row>6</xdr:row>
      <xdr:rowOff>123825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43100"/>
          <a:ext cx="268475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</xdr:row>
      <xdr:rowOff>171450</xdr:rowOff>
    </xdr:from>
    <xdr:to>
      <xdr:col>0</xdr:col>
      <xdr:colOff>325625</xdr:colOff>
      <xdr:row>7</xdr:row>
      <xdr:rowOff>76200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62125"/>
          <a:ext cx="268475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285750</xdr:colOff>
      <xdr:row>4</xdr:row>
      <xdr:rowOff>38100</xdr:rowOff>
    </xdr:from>
    <xdr:to>
      <xdr:col>13</xdr:col>
      <xdr:colOff>371475</xdr:colOff>
      <xdr:row>4</xdr:row>
      <xdr:rowOff>390526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66675</xdr:colOff>
      <xdr:row>17</xdr:row>
      <xdr:rowOff>9525</xdr:rowOff>
    </xdr:from>
    <xdr:to>
      <xdr:col>14</xdr:col>
      <xdr:colOff>581025</xdr:colOff>
      <xdr:row>31</xdr:row>
      <xdr:rowOff>85724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95250</xdr:colOff>
      <xdr:row>17</xdr:row>
      <xdr:rowOff>0</xdr:rowOff>
    </xdr:from>
    <xdr:to>
      <xdr:col>10</xdr:col>
      <xdr:colOff>571500</xdr:colOff>
      <xdr:row>31</xdr:row>
      <xdr:rowOff>71436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590550</xdr:colOff>
      <xdr:row>4</xdr:row>
      <xdr:rowOff>133350</xdr:rowOff>
    </xdr:from>
    <xdr:to>
      <xdr:col>4</xdr:col>
      <xdr:colOff>85725</xdr:colOff>
      <xdr:row>4</xdr:row>
      <xdr:rowOff>402065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62200" y="904875"/>
          <a:ext cx="142875" cy="268715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4</xdr:row>
      <xdr:rowOff>133350</xdr:rowOff>
    </xdr:from>
    <xdr:to>
      <xdr:col>9</xdr:col>
      <xdr:colOff>76200</xdr:colOff>
      <xdr:row>4</xdr:row>
      <xdr:rowOff>402065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91175" y="904875"/>
          <a:ext cx="142875" cy="26871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42862</xdr:rowOff>
    </xdr:from>
    <xdr:to>
      <xdr:col>7</xdr:col>
      <xdr:colOff>333376</xdr:colOff>
      <xdr:row>37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4</xdr:row>
      <xdr:rowOff>114300</xdr:rowOff>
    </xdr:from>
    <xdr:to>
      <xdr:col>0</xdr:col>
      <xdr:colOff>509027</xdr:colOff>
      <xdr:row>5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6775"/>
          <a:ext cx="251852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476249</xdr:colOff>
      <xdr:row>4</xdr:row>
      <xdr:rowOff>30264</xdr:rowOff>
    </xdr:from>
    <xdr:to>
      <xdr:col>11</xdr:col>
      <xdr:colOff>336875</xdr:colOff>
      <xdr:row>4</xdr:row>
      <xdr:rowOff>257175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4" y="773214"/>
          <a:ext cx="441651" cy="2269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180975</xdr:colOff>
      <xdr:row>15</xdr:row>
      <xdr:rowOff>38100</xdr:rowOff>
    </xdr:from>
    <xdr:to>
      <xdr:col>15</xdr:col>
      <xdr:colOff>561976</xdr:colOff>
      <xdr:row>37</xdr:row>
      <xdr:rowOff>71438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0.32009</cdr:x>
      <cdr:y>0.8747</cdr:y>
    </cdr:from>
    <cdr:to>
      <cdr:x>0.88079</cdr:x>
      <cdr:y>0.98498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381125" y="3328429"/>
          <a:ext cx="2419350" cy="41965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 i="0">
              <a:latin typeface="Arial Narrow" panose="020B0606020202030204" pitchFamily="34" charset="0"/>
              <a:cs typeface="Arial" pitchFamily="34" charset="0"/>
            </a:rPr>
            <a:t>každý bod představuje jeden plynárenský den</a:t>
          </a:r>
        </a:p>
      </cdr:txBody>
    </cdr:sp>
  </cdr:relSizeAnchor>
  <cdr:relSizeAnchor xmlns:cdr="http://schemas.openxmlformats.org/drawingml/2006/chartDrawing">
    <cdr:from>
      <cdr:x>0.31169</cdr:x>
      <cdr:y>0.88911</cdr:y>
    </cdr:from>
    <cdr:to>
      <cdr:x>0.33598</cdr:x>
      <cdr:y>0.91414</cdr:y>
    </cdr:to>
    <cdr:sp macro="" textlink="">
      <cdr:nvSpPr>
        <cdr:cNvPr id="9" name="Ovál 8"/>
        <cdr:cNvSpPr/>
      </cdr:nvSpPr>
      <cdr:spPr>
        <a:xfrm xmlns:a="http://schemas.openxmlformats.org/drawingml/2006/main">
          <a:off x="1340338" y="3325935"/>
          <a:ext cx="104419" cy="93636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18</xdr:row>
      <xdr:rowOff>1</xdr:rowOff>
    </xdr:from>
    <xdr:to>
      <xdr:col>16</xdr:col>
      <xdr:colOff>409574</xdr:colOff>
      <xdr:row>39</xdr:row>
      <xdr:rowOff>114300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</xdr:row>
      <xdr:rowOff>44510</xdr:rowOff>
    </xdr:from>
    <xdr:to>
      <xdr:col>0</xdr:col>
      <xdr:colOff>356626</xdr:colOff>
      <xdr:row>4</xdr:row>
      <xdr:rowOff>47624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7910"/>
          <a:ext cx="204227" cy="2317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3</xdr:row>
      <xdr:rowOff>504825</xdr:rowOff>
    </xdr:from>
    <xdr:to>
      <xdr:col>5</xdr:col>
      <xdr:colOff>343580</xdr:colOff>
      <xdr:row>4</xdr:row>
      <xdr:rowOff>325649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28700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3</xdr:row>
      <xdr:rowOff>523875</xdr:rowOff>
    </xdr:from>
    <xdr:to>
      <xdr:col>14</xdr:col>
      <xdr:colOff>342900</xdr:colOff>
      <xdr:row>4</xdr:row>
      <xdr:rowOff>324362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47750"/>
          <a:ext cx="171450" cy="32436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9524</xdr:rowOff>
    </xdr:from>
    <xdr:to>
      <xdr:col>0</xdr:col>
      <xdr:colOff>497530</xdr:colOff>
      <xdr:row>4</xdr:row>
      <xdr:rowOff>92437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899" b="98101" l="923" r="98893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33399"/>
          <a:ext cx="468955" cy="273413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3</xdr:row>
      <xdr:rowOff>0</xdr:rowOff>
    </xdr:from>
    <xdr:to>
      <xdr:col>1</xdr:col>
      <xdr:colOff>301986</xdr:colOff>
      <xdr:row>4</xdr:row>
      <xdr:rowOff>350391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grayscl/>
        </a:blip>
        <a:stretch>
          <a:fillRect/>
        </a:stretch>
      </xdr:blipFill>
      <xdr:spPr>
        <a:xfrm>
          <a:off x="114300" y="523875"/>
          <a:ext cx="721086" cy="540891"/>
        </a:xfrm>
        <a:prstGeom prst="rect">
          <a:avLst/>
        </a:prstGeom>
      </xdr:spPr>
    </xdr:pic>
    <xdr:clientData/>
  </xdr:twoCellAnchor>
  <xdr:twoCellAnchor>
    <xdr:from>
      <xdr:col>0</xdr:col>
      <xdr:colOff>57148</xdr:colOff>
      <xdr:row>26</xdr:row>
      <xdr:rowOff>133350</xdr:rowOff>
    </xdr:from>
    <xdr:to>
      <xdr:col>19</xdr:col>
      <xdr:colOff>38099</xdr:colOff>
      <xdr:row>35</xdr:row>
      <xdr:rowOff>85725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228601</xdr:colOff>
      <xdr:row>31</xdr:row>
      <xdr:rowOff>76199</xdr:rowOff>
    </xdr:from>
    <xdr:to>
      <xdr:col>18</xdr:col>
      <xdr:colOff>190501</xdr:colOff>
      <xdr:row>32</xdr:row>
      <xdr:rowOff>104774</xdr:rowOff>
    </xdr:to>
    <xdr:sp macro="" textlink="">
      <xdr:nvSpPr>
        <xdr:cNvPr id="3" name="Obdélník 2"/>
        <xdr:cNvSpPr/>
      </xdr:nvSpPr>
      <xdr:spPr>
        <a:xfrm>
          <a:off x="8686801" y="5981699"/>
          <a:ext cx="45720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 Narrow" panose="020B0606020202030204" pitchFamily="34" charset="0"/>
            </a:rPr>
            <a:t>do ČR</a:t>
          </a:r>
        </a:p>
      </xdr:txBody>
    </xdr:sp>
    <xdr:clientData/>
  </xdr:twoCellAnchor>
  <xdr:twoCellAnchor>
    <xdr:from>
      <xdr:col>0</xdr:col>
      <xdr:colOff>257175</xdr:colOff>
      <xdr:row>31</xdr:row>
      <xdr:rowOff>57149</xdr:rowOff>
    </xdr:from>
    <xdr:to>
      <xdr:col>1</xdr:col>
      <xdr:colOff>123824</xdr:colOff>
      <xdr:row>32</xdr:row>
      <xdr:rowOff>95250</xdr:rowOff>
    </xdr:to>
    <xdr:sp macro="" textlink="">
      <xdr:nvSpPr>
        <xdr:cNvPr id="8" name="Obdélník 7"/>
        <xdr:cNvSpPr/>
      </xdr:nvSpPr>
      <xdr:spPr>
        <a:xfrm>
          <a:off x="257175" y="5962649"/>
          <a:ext cx="400049" cy="190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 Narrow" panose="020B0606020202030204" pitchFamily="34" charset="0"/>
            </a:rPr>
            <a:t>z ČR</a:t>
          </a:r>
        </a:p>
      </xdr:txBody>
    </xdr:sp>
    <xdr:clientData/>
  </xdr:twoCellAnchor>
  <xdr:twoCellAnchor>
    <xdr:from>
      <xdr:col>9</xdr:col>
      <xdr:colOff>85726</xdr:colOff>
      <xdr:row>29</xdr:row>
      <xdr:rowOff>85724</xdr:rowOff>
    </xdr:from>
    <xdr:to>
      <xdr:col>10</xdr:col>
      <xdr:colOff>47626</xdr:colOff>
      <xdr:row>30</xdr:row>
      <xdr:rowOff>114299</xdr:rowOff>
    </xdr:to>
    <xdr:sp macro="" textlink="">
      <xdr:nvSpPr>
        <xdr:cNvPr id="10" name="Obdélník 9"/>
        <xdr:cNvSpPr/>
      </xdr:nvSpPr>
      <xdr:spPr>
        <a:xfrm>
          <a:off x="4581526" y="5686424"/>
          <a:ext cx="457200" cy="1809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chemeClr val="accent6">
                  <a:lumMod val="75000"/>
                </a:schemeClr>
              </a:solidFill>
              <a:latin typeface="Arial Narrow" panose="020B0606020202030204" pitchFamily="34" charset="0"/>
            </a:rPr>
            <a:t>ze ZP</a:t>
          </a:r>
        </a:p>
      </xdr:txBody>
    </xdr:sp>
    <xdr:clientData/>
  </xdr:twoCellAnchor>
  <xdr:twoCellAnchor>
    <xdr:from>
      <xdr:col>6</xdr:col>
      <xdr:colOff>381001</xdr:colOff>
      <xdr:row>29</xdr:row>
      <xdr:rowOff>85724</xdr:rowOff>
    </xdr:from>
    <xdr:to>
      <xdr:col>7</xdr:col>
      <xdr:colOff>342901</xdr:colOff>
      <xdr:row>30</xdr:row>
      <xdr:rowOff>114299</xdr:rowOff>
    </xdr:to>
    <xdr:sp macro="" textlink="">
      <xdr:nvSpPr>
        <xdr:cNvPr id="11" name="Obdélník 10"/>
        <xdr:cNvSpPr/>
      </xdr:nvSpPr>
      <xdr:spPr>
        <a:xfrm>
          <a:off x="3390901" y="5686424"/>
          <a:ext cx="457200" cy="1809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cs-CZ" sz="800">
              <a:solidFill>
                <a:schemeClr val="accent6">
                  <a:lumMod val="75000"/>
                </a:schemeClr>
              </a:solidFill>
              <a:latin typeface="Arial Narrow" panose="020B0606020202030204" pitchFamily="34" charset="0"/>
            </a:rPr>
            <a:t>do ZP</a:t>
          </a:r>
        </a:p>
      </xdr:txBody>
    </xdr:sp>
    <xdr:clientData/>
  </xdr:twoCellAnchor>
  <xdr:twoCellAnchor>
    <xdr:from>
      <xdr:col>9</xdr:col>
      <xdr:colOff>9526</xdr:colOff>
      <xdr:row>27</xdr:row>
      <xdr:rowOff>85725</xdr:rowOff>
    </xdr:from>
    <xdr:to>
      <xdr:col>10</xdr:col>
      <xdr:colOff>409575</xdr:colOff>
      <xdr:row>28</xdr:row>
      <xdr:rowOff>133351</xdr:rowOff>
    </xdr:to>
    <xdr:sp macro="" textlink="">
      <xdr:nvSpPr>
        <xdr:cNvPr id="12" name="Obdélník 11"/>
        <xdr:cNvSpPr/>
      </xdr:nvSpPr>
      <xdr:spPr>
        <a:xfrm>
          <a:off x="4505326" y="5381625"/>
          <a:ext cx="895349" cy="20002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chemeClr val="accent2">
                  <a:lumMod val="75000"/>
                </a:schemeClr>
              </a:solidFill>
              <a:latin typeface="Arial Narrow" panose="020B0606020202030204" pitchFamily="34" charset="0"/>
            </a:rPr>
            <a:t>Výroba plynu v ČR</a:t>
          </a:r>
        </a:p>
      </xdr:txBody>
    </xdr:sp>
    <xdr:clientData/>
  </xdr:twoCellAnchor>
  <xdr:twoCellAnchor>
    <xdr:from>
      <xdr:col>3</xdr:col>
      <xdr:colOff>485776</xdr:colOff>
      <xdr:row>27</xdr:row>
      <xdr:rowOff>66674</xdr:rowOff>
    </xdr:from>
    <xdr:to>
      <xdr:col>6</xdr:col>
      <xdr:colOff>228600</xdr:colOff>
      <xdr:row>28</xdr:row>
      <xdr:rowOff>123825</xdr:rowOff>
    </xdr:to>
    <xdr:sp macro="" textlink="">
      <xdr:nvSpPr>
        <xdr:cNvPr id="13" name="Obdélník 12"/>
        <xdr:cNvSpPr/>
      </xdr:nvSpPr>
      <xdr:spPr>
        <a:xfrm>
          <a:off x="2009776" y="5362574"/>
          <a:ext cx="1228724" cy="2095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cs-CZ" sz="800">
              <a:solidFill>
                <a:schemeClr val="accent1">
                  <a:lumMod val="75000"/>
                </a:schemeClr>
              </a:solidFill>
              <a:latin typeface="Arial Narrow" panose="020B0606020202030204" pitchFamily="34" charset="0"/>
            </a:rPr>
            <a:t>Spotřeba plynu v ČR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95250</xdr:rowOff>
    </xdr:from>
    <xdr:to>
      <xdr:col>1</xdr:col>
      <xdr:colOff>57150</xdr:colOff>
      <xdr:row>4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57200"/>
          <a:ext cx="4667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5</xdr:row>
      <xdr:rowOff>133350</xdr:rowOff>
    </xdr:from>
    <xdr:to>
      <xdr:col>2</xdr:col>
      <xdr:colOff>28575</xdr:colOff>
      <xdr:row>7</xdr:row>
      <xdr:rowOff>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4875"/>
          <a:ext cx="4667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38099</xdr:colOff>
      <xdr:row>7</xdr:row>
      <xdr:rowOff>28575</xdr:rowOff>
    </xdr:from>
    <xdr:to>
      <xdr:col>7</xdr:col>
      <xdr:colOff>847724</xdr:colOff>
      <xdr:row>25</xdr:row>
      <xdr:rowOff>95250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53</xdr:row>
      <xdr:rowOff>19050</xdr:rowOff>
    </xdr:from>
    <xdr:to>
      <xdr:col>8</xdr:col>
      <xdr:colOff>57150</xdr:colOff>
      <xdr:row>72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123825</xdr:colOff>
      <xdr:row>29</xdr:row>
      <xdr:rowOff>180976</xdr:rowOff>
    </xdr:from>
    <xdr:to>
      <xdr:col>8</xdr:col>
      <xdr:colOff>85725</xdr:colOff>
      <xdr:row>48</xdr:row>
      <xdr:rowOff>47626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190500</xdr:colOff>
      <xdr:row>27</xdr:row>
      <xdr:rowOff>152400</xdr:rowOff>
    </xdr:from>
    <xdr:to>
      <xdr:col>2</xdr:col>
      <xdr:colOff>248908</xdr:colOff>
      <xdr:row>29</xdr:row>
      <xdr:rowOff>118772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00475"/>
          <a:ext cx="753733" cy="347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51</xdr:row>
      <xdr:rowOff>114300</xdr:rowOff>
    </xdr:from>
    <xdr:to>
      <xdr:col>2</xdr:col>
      <xdr:colOff>152400</xdr:colOff>
      <xdr:row>52</xdr:row>
      <xdr:rowOff>171450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219950"/>
          <a:ext cx="4667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74048</xdr:rowOff>
    </xdr:from>
    <xdr:to>
      <xdr:col>0</xdr:col>
      <xdr:colOff>371475</xdr:colOff>
      <xdr:row>3</xdr:row>
      <xdr:rowOff>438150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45523"/>
          <a:ext cx="228600" cy="449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66674</xdr:colOff>
      <xdr:row>25</xdr:row>
      <xdr:rowOff>19050</xdr:rowOff>
    </xdr:from>
    <xdr:to>
      <xdr:col>31</xdr:col>
      <xdr:colOff>180975</xdr:colOff>
      <xdr:row>42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23</xdr:row>
      <xdr:rowOff>9525</xdr:rowOff>
    </xdr:from>
    <xdr:to>
      <xdr:col>10</xdr:col>
      <xdr:colOff>214</xdr:colOff>
      <xdr:row>24</xdr:row>
      <xdr:rowOff>158749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1" y="4327525"/>
          <a:ext cx="184363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76201</xdr:colOff>
      <xdr:row>22</xdr:row>
      <xdr:rowOff>38999</xdr:rowOff>
    </xdr:from>
    <xdr:to>
      <xdr:col>14</xdr:col>
      <xdr:colOff>285751</xdr:colOff>
      <xdr:row>24</xdr:row>
      <xdr:rowOff>134211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1" y="4191899"/>
          <a:ext cx="209550" cy="42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21</xdr:row>
      <xdr:rowOff>126999</xdr:rowOff>
    </xdr:from>
    <xdr:to>
      <xdr:col>5</xdr:col>
      <xdr:colOff>293502</xdr:colOff>
      <xdr:row>24</xdr:row>
      <xdr:rowOff>155574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29" y="4108449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20</xdr:row>
      <xdr:rowOff>158750</xdr:rowOff>
    </xdr:from>
    <xdr:to>
      <xdr:col>0</xdr:col>
      <xdr:colOff>292100</xdr:colOff>
      <xdr:row>24</xdr:row>
      <xdr:rowOff>147637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56050"/>
          <a:ext cx="190500" cy="67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</xdr:row>
      <xdr:rowOff>50800</xdr:rowOff>
    </xdr:from>
    <xdr:to>
      <xdr:col>18</xdr:col>
      <xdr:colOff>253334</xdr:colOff>
      <xdr:row>21</xdr:row>
      <xdr:rowOff>22130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800100"/>
          <a:ext cx="5638134" cy="32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38</xdr:row>
      <xdr:rowOff>163915</xdr:rowOff>
    </xdr:from>
    <xdr:to>
      <xdr:col>9</xdr:col>
      <xdr:colOff>293077</xdr:colOff>
      <xdr:row>43</xdr:row>
      <xdr:rowOff>190500</xdr:rowOff>
    </xdr:to>
    <xdr:cxnSp macro="">
      <xdr:nvCxnSpPr>
        <xdr:cNvPr id="9" name="Přímá spojnice se šipkou 8"/>
        <xdr:cNvCxnSpPr/>
      </xdr:nvCxnSpPr>
      <xdr:spPr>
        <a:xfrm>
          <a:off x="3127863" y="7454203"/>
          <a:ext cx="733" cy="788585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30</xdr:row>
      <xdr:rowOff>100853</xdr:rowOff>
    </xdr:from>
    <xdr:to>
      <xdr:col>15</xdr:col>
      <xdr:colOff>61633</xdr:colOff>
      <xdr:row>30</xdr:row>
      <xdr:rowOff>100853</xdr:rowOff>
    </xdr:to>
    <xdr:cxnSp macro="">
      <xdr:nvCxnSpPr>
        <xdr:cNvPr id="28" name="Přímá spojnice se šipkou 27"/>
        <xdr:cNvCxnSpPr/>
      </xdr:nvCxnSpPr>
      <xdr:spPr>
        <a:xfrm flipH="1">
          <a:off x="3765176" y="5877485"/>
          <a:ext cx="1002928" cy="0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30</xdr:row>
      <xdr:rowOff>100853</xdr:rowOff>
    </xdr:from>
    <xdr:to>
      <xdr:col>8</xdr:col>
      <xdr:colOff>0</xdr:colOff>
      <xdr:row>30</xdr:row>
      <xdr:rowOff>100853</xdr:rowOff>
    </xdr:to>
    <xdr:cxnSp macro="">
      <xdr:nvCxnSpPr>
        <xdr:cNvPr id="42" name="Přímá spojnice se šipkou 41"/>
        <xdr:cNvCxnSpPr/>
      </xdr:nvCxnSpPr>
      <xdr:spPr>
        <a:xfrm flipH="1">
          <a:off x="1524000" y="5877485"/>
          <a:ext cx="986118" cy="0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30</xdr:row>
      <xdr:rowOff>190500</xdr:rowOff>
    </xdr:from>
    <xdr:to>
      <xdr:col>10</xdr:col>
      <xdr:colOff>74993</xdr:colOff>
      <xdr:row>35</xdr:row>
      <xdr:rowOff>861</xdr:rowOff>
    </xdr:to>
    <xdr:cxnSp macro="">
      <xdr:nvCxnSpPr>
        <xdr:cNvPr id="45" name="Přímá spojnice se šipkou 44"/>
        <xdr:cNvCxnSpPr/>
      </xdr:nvCxnSpPr>
      <xdr:spPr>
        <a:xfrm>
          <a:off x="3210485" y="5967132"/>
          <a:ext cx="2155" cy="762861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31</xdr:row>
      <xdr:rowOff>5603</xdr:rowOff>
    </xdr:from>
    <xdr:to>
      <xdr:col>9</xdr:col>
      <xdr:colOff>235324</xdr:colOff>
      <xdr:row>34</xdr:row>
      <xdr:rowOff>173692</xdr:rowOff>
    </xdr:to>
    <xdr:cxnSp macro="">
      <xdr:nvCxnSpPr>
        <xdr:cNvPr id="46" name="Přímá spojnice se šipkou 45"/>
        <xdr:cNvCxnSpPr/>
      </xdr:nvCxnSpPr>
      <xdr:spPr>
        <a:xfrm flipV="1">
          <a:off x="3059206" y="5972735"/>
          <a:ext cx="0" cy="739589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37</xdr:row>
      <xdr:rowOff>112059</xdr:rowOff>
    </xdr:from>
    <xdr:to>
      <xdr:col>7</xdr:col>
      <xdr:colOff>291353</xdr:colOff>
      <xdr:row>39</xdr:row>
      <xdr:rowOff>112059</xdr:rowOff>
    </xdr:to>
    <xdr:cxnSp macro="">
      <xdr:nvCxnSpPr>
        <xdr:cNvPr id="52" name="Přímá spojnice se šipkou 51"/>
        <xdr:cNvCxnSpPr/>
      </xdr:nvCxnSpPr>
      <xdr:spPr>
        <a:xfrm flipH="1">
          <a:off x="1574426" y="7222191"/>
          <a:ext cx="913280" cy="381000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35</xdr:row>
      <xdr:rowOff>89647</xdr:rowOff>
    </xdr:from>
    <xdr:to>
      <xdr:col>7</xdr:col>
      <xdr:colOff>296956</xdr:colOff>
      <xdr:row>37</xdr:row>
      <xdr:rowOff>61633</xdr:rowOff>
    </xdr:to>
    <xdr:cxnSp macro="">
      <xdr:nvCxnSpPr>
        <xdr:cNvPr id="55" name="Přímá spojnice se šipkou 54"/>
        <xdr:cNvCxnSpPr/>
      </xdr:nvCxnSpPr>
      <xdr:spPr>
        <a:xfrm>
          <a:off x="1540809" y="6818779"/>
          <a:ext cx="952500" cy="352986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37</xdr:row>
      <xdr:rowOff>173691</xdr:rowOff>
    </xdr:from>
    <xdr:to>
      <xdr:col>14</xdr:col>
      <xdr:colOff>308162</xdr:colOff>
      <xdr:row>37</xdr:row>
      <xdr:rowOff>173691</xdr:rowOff>
    </xdr:to>
    <xdr:cxnSp macro="">
      <xdr:nvCxnSpPr>
        <xdr:cNvPr id="60" name="Přímá spojnice se šipkou 59"/>
        <xdr:cNvCxnSpPr/>
      </xdr:nvCxnSpPr>
      <xdr:spPr>
        <a:xfrm>
          <a:off x="3742765" y="7283823"/>
          <a:ext cx="958103" cy="0"/>
        </a:xfrm>
        <a:prstGeom prst="straightConnector1">
          <a:avLst/>
        </a:prstGeom>
        <a:ln w="12700">
          <a:solidFill>
            <a:schemeClr val="tx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44</xdr:row>
      <xdr:rowOff>171450</xdr:rowOff>
    </xdr:from>
    <xdr:to>
      <xdr:col>4</xdr:col>
      <xdr:colOff>47625</xdr:colOff>
      <xdr:row>46</xdr:row>
      <xdr:rowOff>0</xdr:rowOff>
    </xdr:to>
    <xdr:cxnSp macro="">
      <xdr:nvCxnSpPr>
        <xdr:cNvPr id="66" name="Přímá spojnice se šipkou 65"/>
        <xdr:cNvCxnSpPr/>
      </xdr:nvCxnSpPr>
      <xdr:spPr>
        <a:xfrm>
          <a:off x="895350" y="8420100"/>
          <a:ext cx="409575" cy="209550"/>
        </a:xfrm>
        <a:prstGeom prst="straightConnector1">
          <a:avLst/>
        </a:prstGeom>
        <a:ln w="12700">
          <a:solidFill>
            <a:schemeClr val="accent2">
              <a:lumMod val="60000"/>
              <a:lumOff val="40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46</xdr:row>
      <xdr:rowOff>128868</xdr:rowOff>
    </xdr:from>
    <xdr:to>
      <xdr:col>8</xdr:col>
      <xdr:colOff>5603</xdr:colOff>
      <xdr:row>46</xdr:row>
      <xdr:rowOff>134471</xdr:rowOff>
    </xdr:to>
    <xdr:cxnSp macro="">
      <xdr:nvCxnSpPr>
        <xdr:cNvPr id="68" name="Přímá spojnice se šipkou 67"/>
        <xdr:cNvCxnSpPr/>
      </xdr:nvCxnSpPr>
      <xdr:spPr>
        <a:xfrm flipH="1" flipV="1">
          <a:off x="1888192" y="8763000"/>
          <a:ext cx="627529" cy="5603"/>
        </a:xfrm>
        <a:prstGeom prst="straightConnector1">
          <a:avLst/>
        </a:prstGeom>
        <a:ln w="12700">
          <a:solidFill>
            <a:schemeClr val="accent2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46</xdr:row>
      <xdr:rowOff>68356</xdr:rowOff>
    </xdr:from>
    <xdr:to>
      <xdr:col>14</xdr:col>
      <xdr:colOff>303679</xdr:colOff>
      <xdr:row>48</xdr:row>
      <xdr:rowOff>40342</xdr:rowOff>
    </xdr:to>
    <xdr:cxnSp macro="">
      <xdr:nvCxnSpPr>
        <xdr:cNvPr id="72" name="Přímá spojnice se šipkou 71"/>
        <xdr:cNvCxnSpPr/>
      </xdr:nvCxnSpPr>
      <xdr:spPr>
        <a:xfrm>
          <a:off x="3743885" y="8702488"/>
          <a:ext cx="952500" cy="352986"/>
        </a:xfrm>
        <a:prstGeom prst="straightConnector1">
          <a:avLst/>
        </a:prstGeom>
        <a:ln w="44450">
          <a:solidFill>
            <a:schemeClr val="accent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45</xdr:row>
      <xdr:rowOff>11206</xdr:rowOff>
    </xdr:from>
    <xdr:to>
      <xdr:col>14</xdr:col>
      <xdr:colOff>302559</xdr:colOff>
      <xdr:row>46</xdr:row>
      <xdr:rowOff>58270</xdr:rowOff>
    </xdr:to>
    <xdr:cxnSp macro="">
      <xdr:nvCxnSpPr>
        <xdr:cNvPr id="73" name="Přímá spojnice se šipkou 72"/>
        <xdr:cNvCxnSpPr/>
      </xdr:nvCxnSpPr>
      <xdr:spPr>
        <a:xfrm flipV="1">
          <a:off x="3711389" y="8454838"/>
          <a:ext cx="983876" cy="237564"/>
        </a:xfrm>
        <a:prstGeom prst="straightConnector1">
          <a:avLst/>
        </a:prstGeom>
        <a:ln w="12700">
          <a:solidFill>
            <a:schemeClr val="accent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47</xdr:row>
      <xdr:rowOff>184897</xdr:rowOff>
    </xdr:from>
    <xdr:to>
      <xdr:col>9</xdr:col>
      <xdr:colOff>308163</xdr:colOff>
      <xdr:row>49</xdr:row>
      <xdr:rowOff>184897</xdr:rowOff>
    </xdr:to>
    <xdr:cxnSp macro="">
      <xdr:nvCxnSpPr>
        <xdr:cNvPr id="75" name="Přímá spojnice se šipkou 74"/>
        <xdr:cNvCxnSpPr/>
      </xdr:nvCxnSpPr>
      <xdr:spPr>
        <a:xfrm>
          <a:off x="3132044" y="9009529"/>
          <a:ext cx="1" cy="381000"/>
        </a:xfrm>
        <a:prstGeom prst="straightConnector1">
          <a:avLst/>
        </a:prstGeom>
        <a:ln w="25400">
          <a:solidFill>
            <a:schemeClr val="accent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46</xdr:row>
      <xdr:rowOff>162487</xdr:rowOff>
    </xdr:from>
    <xdr:to>
      <xdr:col>7</xdr:col>
      <xdr:colOff>296956</xdr:colOff>
      <xdr:row>53</xdr:row>
      <xdr:rowOff>28015</xdr:rowOff>
    </xdr:to>
    <xdr:cxnSp macro="">
      <xdr:nvCxnSpPr>
        <xdr:cNvPr id="79" name="Přímá spojnice se šipkou 78"/>
        <xdr:cNvCxnSpPr/>
      </xdr:nvCxnSpPr>
      <xdr:spPr>
        <a:xfrm flipV="1">
          <a:off x="1529603" y="8796619"/>
          <a:ext cx="963706" cy="1199028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51</xdr:row>
      <xdr:rowOff>5605</xdr:rowOff>
    </xdr:from>
    <xdr:to>
      <xdr:col>7</xdr:col>
      <xdr:colOff>308162</xdr:colOff>
      <xdr:row>53</xdr:row>
      <xdr:rowOff>22412</xdr:rowOff>
    </xdr:to>
    <xdr:cxnSp macro="">
      <xdr:nvCxnSpPr>
        <xdr:cNvPr id="81" name="Přímá spojnice se šipkou 80"/>
        <xdr:cNvCxnSpPr/>
      </xdr:nvCxnSpPr>
      <xdr:spPr>
        <a:xfrm flipV="1">
          <a:off x="1512794" y="9592237"/>
          <a:ext cx="991721" cy="397807"/>
        </a:xfrm>
        <a:prstGeom prst="straightConnector1">
          <a:avLst/>
        </a:prstGeom>
        <a:ln w="1270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53</xdr:row>
      <xdr:rowOff>5603</xdr:rowOff>
    </xdr:from>
    <xdr:to>
      <xdr:col>14</xdr:col>
      <xdr:colOff>291353</xdr:colOff>
      <xdr:row>53</xdr:row>
      <xdr:rowOff>11206</xdr:rowOff>
    </xdr:to>
    <xdr:cxnSp macro="">
      <xdr:nvCxnSpPr>
        <xdr:cNvPr id="88" name="Přímá spojnice se šipkou 87"/>
        <xdr:cNvCxnSpPr/>
      </xdr:nvCxnSpPr>
      <xdr:spPr>
        <a:xfrm>
          <a:off x="1501588" y="9973235"/>
          <a:ext cx="3182471" cy="5603"/>
        </a:xfrm>
        <a:prstGeom prst="straightConnector1">
          <a:avLst/>
        </a:prstGeom>
        <a:ln w="9525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51</xdr:row>
      <xdr:rowOff>5603</xdr:rowOff>
    </xdr:from>
    <xdr:to>
      <xdr:col>14</xdr:col>
      <xdr:colOff>302559</xdr:colOff>
      <xdr:row>51</xdr:row>
      <xdr:rowOff>5604</xdr:rowOff>
    </xdr:to>
    <xdr:cxnSp macro="">
      <xdr:nvCxnSpPr>
        <xdr:cNvPr id="98" name="Přímá spojnice se šipkou 97"/>
        <xdr:cNvCxnSpPr/>
      </xdr:nvCxnSpPr>
      <xdr:spPr>
        <a:xfrm>
          <a:off x="3725956" y="9592235"/>
          <a:ext cx="969309" cy="1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38</xdr:row>
      <xdr:rowOff>156883</xdr:rowOff>
    </xdr:from>
    <xdr:to>
      <xdr:col>14</xdr:col>
      <xdr:colOff>309282</xdr:colOff>
      <xdr:row>43</xdr:row>
      <xdr:rowOff>17929</xdr:rowOff>
    </xdr:to>
    <xdr:cxnSp macro="">
      <xdr:nvCxnSpPr>
        <xdr:cNvPr id="102" name="Přímá spojnice se šipkou 101"/>
        <xdr:cNvCxnSpPr/>
      </xdr:nvCxnSpPr>
      <xdr:spPr>
        <a:xfrm>
          <a:off x="3725956" y="7457515"/>
          <a:ext cx="976032" cy="813546"/>
        </a:xfrm>
        <a:prstGeom prst="straightConnector1">
          <a:avLst/>
        </a:prstGeom>
        <a:ln w="12700">
          <a:solidFill>
            <a:schemeClr val="tx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38</xdr:row>
      <xdr:rowOff>184897</xdr:rowOff>
    </xdr:from>
    <xdr:to>
      <xdr:col>16</xdr:col>
      <xdr:colOff>313764</xdr:colOff>
      <xdr:row>40</xdr:row>
      <xdr:rowOff>179294</xdr:rowOff>
    </xdr:to>
    <xdr:cxnSp macro="">
      <xdr:nvCxnSpPr>
        <xdr:cNvPr id="104" name="Přímá spojnice se šipkou 103"/>
        <xdr:cNvCxnSpPr/>
      </xdr:nvCxnSpPr>
      <xdr:spPr>
        <a:xfrm>
          <a:off x="5333999" y="7295029"/>
          <a:ext cx="0" cy="375397"/>
        </a:xfrm>
        <a:prstGeom prst="straightConnector1">
          <a:avLst/>
        </a:prstGeom>
        <a:ln w="12700">
          <a:solidFill>
            <a:schemeClr val="tx2">
              <a:lumMod val="20000"/>
              <a:lumOff val="8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26</xdr:row>
      <xdr:rowOff>156883</xdr:rowOff>
    </xdr:from>
    <xdr:to>
      <xdr:col>17</xdr:col>
      <xdr:colOff>3275</xdr:colOff>
      <xdr:row>29</xdr:row>
      <xdr:rowOff>1981</xdr:rowOff>
    </xdr:to>
    <xdr:cxnSp macro="">
      <xdr:nvCxnSpPr>
        <xdr:cNvPr id="109" name="Přímá spojnice se šipkou 108"/>
        <xdr:cNvCxnSpPr/>
      </xdr:nvCxnSpPr>
      <xdr:spPr>
        <a:xfrm>
          <a:off x="5397500" y="4959071"/>
          <a:ext cx="3275" cy="416598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26</xdr:row>
      <xdr:rowOff>152401</xdr:rowOff>
    </xdr:from>
    <xdr:to>
      <xdr:col>2</xdr:col>
      <xdr:colOff>303680</xdr:colOff>
      <xdr:row>29</xdr:row>
      <xdr:rowOff>5603</xdr:rowOff>
    </xdr:to>
    <xdr:cxnSp macro="">
      <xdr:nvCxnSpPr>
        <xdr:cNvPr id="112" name="Přímá spojnice se šipkou 111"/>
        <xdr:cNvCxnSpPr/>
      </xdr:nvCxnSpPr>
      <xdr:spPr>
        <a:xfrm flipV="1">
          <a:off x="930088" y="5167033"/>
          <a:ext cx="1121" cy="424702"/>
        </a:xfrm>
        <a:prstGeom prst="straightConnector1">
          <a:avLst/>
        </a:prstGeom>
        <a:ln w="53975">
          <a:solidFill>
            <a:schemeClr val="tx2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46</xdr:row>
      <xdr:rowOff>61633</xdr:rowOff>
    </xdr:from>
    <xdr:to>
      <xdr:col>8</xdr:col>
      <xdr:colOff>0</xdr:colOff>
      <xdr:row>46</xdr:row>
      <xdr:rowOff>67236</xdr:rowOff>
    </xdr:to>
    <xdr:cxnSp macro="">
      <xdr:nvCxnSpPr>
        <xdr:cNvPr id="118" name="Přímá spojnice se šipkou 117"/>
        <xdr:cNvCxnSpPr/>
      </xdr:nvCxnSpPr>
      <xdr:spPr>
        <a:xfrm>
          <a:off x="1888191" y="8695765"/>
          <a:ext cx="621927" cy="5603"/>
        </a:xfrm>
        <a:prstGeom prst="straightConnector1">
          <a:avLst/>
        </a:prstGeom>
        <a:ln w="12700">
          <a:solidFill>
            <a:schemeClr val="accent2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47</xdr:row>
      <xdr:rowOff>0</xdr:rowOff>
    </xdr:from>
    <xdr:to>
      <xdr:col>4</xdr:col>
      <xdr:colOff>19050</xdr:colOff>
      <xdr:row>48</xdr:row>
      <xdr:rowOff>6723</xdr:rowOff>
    </xdr:to>
    <xdr:cxnSp macro="">
      <xdr:nvCxnSpPr>
        <xdr:cNvPr id="121" name="Přímá spojnice se šipkou 120"/>
        <xdr:cNvCxnSpPr/>
      </xdr:nvCxnSpPr>
      <xdr:spPr>
        <a:xfrm flipH="1">
          <a:off x="909919" y="8820150"/>
          <a:ext cx="366431" cy="197223"/>
        </a:xfrm>
        <a:prstGeom prst="straightConnector1">
          <a:avLst/>
        </a:prstGeom>
        <a:ln w="12700">
          <a:solidFill>
            <a:schemeClr val="accent2">
              <a:lumMod val="60000"/>
              <a:lumOff val="4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268381</xdr:colOff>
      <xdr:row>51</xdr:row>
      <xdr:rowOff>10085</xdr:rowOff>
    </xdr:from>
    <xdr:to>
      <xdr:col>14</xdr:col>
      <xdr:colOff>296396</xdr:colOff>
      <xdr:row>51</xdr:row>
      <xdr:rowOff>10086</xdr:rowOff>
    </xdr:to>
    <xdr:cxnSp macro="">
      <xdr:nvCxnSpPr>
        <xdr:cNvPr id="126" name="Přímá spojnice se šipkou 125"/>
        <xdr:cNvCxnSpPr/>
      </xdr:nvCxnSpPr>
      <xdr:spPr>
        <a:xfrm>
          <a:off x="3725956" y="9592235"/>
          <a:ext cx="970990" cy="1"/>
        </a:xfrm>
        <a:prstGeom prst="straightConnector1">
          <a:avLst/>
        </a:prstGeom>
        <a:ln w="1270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48</xdr:row>
      <xdr:rowOff>95811</xdr:rowOff>
    </xdr:from>
    <xdr:to>
      <xdr:col>14</xdr:col>
      <xdr:colOff>305921</xdr:colOff>
      <xdr:row>51</xdr:row>
      <xdr:rowOff>9525</xdr:rowOff>
    </xdr:to>
    <xdr:cxnSp macro="">
      <xdr:nvCxnSpPr>
        <xdr:cNvPr id="127" name="Přímá spojnice se šipkou 126"/>
        <xdr:cNvCxnSpPr/>
      </xdr:nvCxnSpPr>
      <xdr:spPr>
        <a:xfrm flipV="1">
          <a:off x="3762375" y="9106461"/>
          <a:ext cx="944096" cy="485214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161925</xdr:colOff>
      <xdr:row>3</xdr:row>
      <xdr:rowOff>47625</xdr:rowOff>
    </xdr:from>
    <xdr:to>
      <xdr:col>2</xdr:col>
      <xdr:colOff>254361</xdr:colOff>
      <xdr:row>6</xdr:row>
      <xdr:rowOff>17016</xdr:rowOff>
    </xdr:to>
    <xdr:pic>
      <xdr:nvPicPr>
        <xdr:cNvPr id="132" name="Obrázek 131"/>
        <xdr:cNvPicPr>
          <a:picLocks noChangeAspect="1"/>
        </xdr:cNvPicPr>
      </xdr:nvPicPr>
      <xdr:blipFill>
        <a:blip xmlns:r="http://schemas.openxmlformats.org/officeDocument/2006/relationships" r:embed="rId6">
          <a:grayscl/>
        </a:blip>
        <a:stretch>
          <a:fillRect/>
        </a:stretch>
      </xdr:blipFill>
      <xdr:spPr>
        <a:xfrm>
          <a:off x="161925" y="600075"/>
          <a:ext cx="721086" cy="5408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3</xdr:row>
      <xdr:rowOff>504825</xdr:rowOff>
    </xdr:from>
    <xdr:to>
      <xdr:col>5</xdr:col>
      <xdr:colOff>343580</xdr:colOff>
      <xdr:row>4</xdr:row>
      <xdr:rowOff>297074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28700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3</xdr:row>
      <xdr:rowOff>523875</xdr:rowOff>
    </xdr:from>
    <xdr:to>
      <xdr:col>14</xdr:col>
      <xdr:colOff>342900</xdr:colOff>
      <xdr:row>4</xdr:row>
      <xdr:rowOff>314837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47750"/>
          <a:ext cx="171450" cy="32436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9524</xdr:rowOff>
    </xdr:from>
    <xdr:to>
      <xdr:col>0</xdr:col>
      <xdr:colOff>497530</xdr:colOff>
      <xdr:row>3</xdr:row>
      <xdr:rowOff>282937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899" b="98101" l="923" r="98893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33399"/>
          <a:ext cx="468955" cy="273413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19</xdr:row>
      <xdr:rowOff>0</xdr:rowOff>
    </xdr:from>
    <xdr:to>
      <xdr:col>9</xdr:col>
      <xdr:colOff>447675</xdr:colOff>
      <xdr:row>32</xdr:row>
      <xdr:rowOff>133350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142875</xdr:colOff>
      <xdr:row>19</xdr:row>
      <xdr:rowOff>0</xdr:rowOff>
    </xdr:from>
    <xdr:to>
      <xdr:col>19</xdr:col>
      <xdr:colOff>47625</xdr:colOff>
      <xdr:row>32</xdr:row>
      <xdr:rowOff>133350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152400</xdr:colOff>
      <xdr:row>3</xdr:row>
      <xdr:rowOff>95250</xdr:rowOff>
    </xdr:from>
    <xdr:to>
      <xdr:col>1</xdr:col>
      <xdr:colOff>292461</xdr:colOff>
      <xdr:row>4</xdr:row>
      <xdr:rowOff>102741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grayscl/>
        </a:blip>
        <a:stretch>
          <a:fillRect/>
        </a:stretch>
      </xdr:blipFill>
      <xdr:spPr>
        <a:xfrm>
          <a:off x="152400" y="619125"/>
          <a:ext cx="721086" cy="5408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8</xdr:row>
      <xdr:rowOff>95250</xdr:rowOff>
    </xdr:from>
    <xdr:to>
      <xdr:col>0</xdr:col>
      <xdr:colOff>429305</xdr:colOff>
      <xdr:row>10</xdr:row>
      <xdr:rowOff>97049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" y="1476375"/>
          <a:ext cx="172130" cy="32564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18</xdr:row>
      <xdr:rowOff>85725</xdr:rowOff>
    </xdr:from>
    <xdr:to>
      <xdr:col>0</xdr:col>
      <xdr:colOff>438150</xdr:colOff>
      <xdr:row>20</xdr:row>
      <xdr:rowOff>86237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" y="3086100"/>
          <a:ext cx="171450" cy="32436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38099</xdr:rowOff>
    </xdr:from>
    <xdr:to>
      <xdr:col>8</xdr:col>
      <xdr:colOff>457200</xdr:colOff>
      <xdr:row>42</xdr:row>
      <xdr:rowOff>47624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180976</xdr:colOff>
      <xdr:row>28</xdr:row>
      <xdr:rowOff>28575</xdr:rowOff>
    </xdr:from>
    <xdr:to>
      <xdr:col>16</xdr:col>
      <xdr:colOff>323850</xdr:colOff>
      <xdr:row>42</xdr:row>
      <xdr:rowOff>66675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95701</xdr:colOff>
      <xdr:row>3</xdr:row>
      <xdr:rowOff>19051</xdr:rowOff>
    </xdr:from>
    <xdr:to>
      <xdr:col>1</xdr:col>
      <xdr:colOff>44811</xdr:colOff>
      <xdr:row>5</xdr:row>
      <xdr:rowOff>38101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grayscl/>
        </a:blip>
        <a:stretch>
          <a:fillRect/>
        </a:stretch>
      </xdr:blipFill>
      <xdr:spPr>
        <a:xfrm>
          <a:off x="95701" y="466726"/>
          <a:ext cx="634910" cy="476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0</xdr:rowOff>
    </xdr:from>
    <xdr:to>
      <xdr:col>1</xdr:col>
      <xdr:colOff>85725</xdr:colOff>
      <xdr:row>4</xdr:row>
      <xdr:rowOff>410468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23875"/>
          <a:ext cx="542925" cy="63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6</xdr:row>
      <xdr:rowOff>180975</xdr:rowOff>
    </xdr:from>
    <xdr:to>
      <xdr:col>0</xdr:col>
      <xdr:colOff>381680</xdr:colOff>
      <xdr:row>8</xdr:row>
      <xdr:rowOff>125624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2257425"/>
          <a:ext cx="172130" cy="325649"/>
        </a:xfrm>
        <a:prstGeom prst="rect">
          <a:avLst/>
        </a:prstGeom>
      </xdr:spPr>
    </xdr:pic>
    <xdr:clientData/>
  </xdr:twoCellAnchor>
  <xdr:oneCellAnchor>
    <xdr:from>
      <xdr:col>0</xdr:col>
      <xdr:colOff>228600</xdr:colOff>
      <xdr:row>10</xdr:row>
      <xdr:rowOff>171450</xdr:rowOff>
    </xdr:from>
    <xdr:ext cx="172130" cy="325649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3009900"/>
          <a:ext cx="172130" cy="325649"/>
        </a:xfrm>
        <a:prstGeom prst="rect">
          <a:avLst/>
        </a:prstGeom>
      </xdr:spPr>
    </xdr:pic>
    <xdr:clientData/>
  </xdr:oneCellAnchor>
  <xdr:twoCellAnchor>
    <xdr:from>
      <xdr:col>0</xdr:col>
      <xdr:colOff>390525</xdr:colOff>
      <xdr:row>17</xdr:row>
      <xdr:rowOff>66674</xdr:rowOff>
    </xdr:from>
    <xdr:to>
      <xdr:col>7</xdr:col>
      <xdr:colOff>466725</xdr:colOff>
      <xdr:row>32</xdr:row>
      <xdr:rowOff>52386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485774</xdr:colOff>
      <xdr:row>17</xdr:row>
      <xdr:rowOff>57150</xdr:rowOff>
    </xdr:from>
    <xdr:to>
      <xdr:col>13</xdr:col>
      <xdr:colOff>571499</xdr:colOff>
      <xdr:row>32</xdr:row>
      <xdr:rowOff>42862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YN/Plyn%20statistika/Plyn%20-%20Mesic/2018/Tarifni_statistika_2011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  <sheetName val="2015"/>
      <sheetName val="2016"/>
      <sheetName val="2017"/>
      <sheetName val="2018"/>
      <sheetName val="TS-tab"/>
      <sheetName val="TS-graf"/>
    </sheetNames>
    <sheetDataSet>
      <sheetData sheetId="0">
        <row r="3">
          <cell r="T3">
            <v>24414754.37145</v>
          </cell>
          <cell r="U3">
            <v>941</v>
          </cell>
        </row>
        <row r="4">
          <cell r="T4">
            <v>22517296.424119998</v>
          </cell>
          <cell r="U4">
            <v>7791</v>
          </cell>
        </row>
        <row r="6">
          <cell r="T6">
            <v>11799.238782</v>
          </cell>
          <cell r="U6">
            <v>19584</v>
          </cell>
        </row>
        <row r="7">
          <cell r="T7">
            <v>82730.466430999892</v>
          </cell>
          <cell r="U7">
            <v>20268</v>
          </cell>
        </row>
        <row r="8">
          <cell r="T8">
            <v>317121.312515</v>
          </cell>
          <cell r="U8">
            <v>29338</v>
          </cell>
        </row>
        <row r="9">
          <cell r="T9">
            <v>511655.73515499989</v>
          </cell>
          <cell r="U9">
            <v>28198</v>
          </cell>
        </row>
        <row r="10">
          <cell r="T10">
            <v>1026437.1281749997</v>
          </cell>
          <cell r="U10">
            <v>33035</v>
          </cell>
        </row>
        <row r="11">
          <cell r="T11">
            <v>792002.33832799993</v>
          </cell>
          <cell r="U11">
            <v>15459</v>
          </cell>
        </row>
        <row r="12">
          <cell r="T12">
            <v>9518872.048541991</v>
          </cell>
          <cell r="U12">
            <v>54727</v>
          </cell>
        </row>
        <row r="14">
          <cell r="T14">
            <v>504296.89999400004</v>
          </cell>
          <cell r="U14">
            <v>1160209</v>
          </cell>
        </row>
        <row r="15">
          <cell r="T15">
            <v>1188411.6807349992</v>
          </cell>
          <cell r="U15">
            <v>301421</v>
          </cell>
        </row>
        <row r="16">
          <cell r="T16">
            <v>4686136.8582219994</v>
          </cell>
          <cell r="U16">
            <v>455074</v>
          </cell>
        </row>
        <row r="17">
          <cell r="T17">
            <v>7878327.4487959985</v>
          </cell>
          <cell r="U17">
            <v>432554</v>
          </cell>
        </row>
        <row r="18">
          <cell r="T18">
            <v>9278723.9788949993</v>
          </cell>
          <cell r="U18">
            <v>280502</v>
          </cell>
        </row>
        <row r="19">
          <cell r="T19">
            <v>1554057.6720090001</v>
          </cell>
          <cell r="U19">
            <v>24544</v>
          </cell>
        </row>
        <row r="20">
          <cell r="T20">
            <v>622431.35119500011</v>
          </cell>
          <cell r="U20">
            <v>6546</v>
          </cell>
        </row>
        <row r="21">
          <cell r="T21">
            <v>37973004.157773986</v>
          </cell>
          <cell r="U21">
            <v>2861459</v>
          </cell>
        </row>
        <row r="22">
          <cell r="T22">
            <v>84905054.953343987</v>
          </cell>
          <cell r="U22">
            <v>2870191</v>
          </cell>
        </row>
      </sheetData>
      <sheetData sheetId="1">
        <row r="3">
          <cell r="T3">
            <v>24367008.777959999</v>
          </cell>
          <cell r="U3">
            <v>919</v>
          </cell>
        </row>
        <row r="4">
          <cell r="T4">
            <v>22141992.024039999</v>
          </cell>
          <cell r="U4">
            <v>7643</v>
          </cell>
        </row>
        <row r="6">
          <cell r="T6">
            <v>14115.269193</v>
          </cell>
          <cell r="U6">
            <v>21210</v>
          </cell>
        </row>
        <row r="7">
          <cell r="T7">
            <v>96507.368466999906</v>
          </cell>
          <cell r="U7">
            <v>20176</v>
          </cell>
        </row>
        <row r="8">
          <cell r="T8">
            <v>310032.04458800005</v>
          </cell>
          <cell r="U8">
            <v>29121</v>
          </cell>
        </row>
        <row r="9">
          <cell r="T9">
            <v>525736.94316300005</v>
          </cell>
          <cell r="U9">
            <v>27950</v>
          </cell>
        </row>
        <row r="10">
          <cell r="T10">
            <v>1079011.1251299998</v>
          </cell>
          <cell r="U10">
            <v>32799</v>
          </cell>
        </row>
        <row r="11">
          <cell r="T11">
            <v>822998.73365599988</v>
          </cell>
          <cell r="U11">
            <v>15517</v>
          </cell>
        </row>
        <row r="12">
          <cell r="T12">
            <v>9790329.5285710003</v>
          </cell>
          <cell r="U12">
            <v>55589</v>
          </cell>
        </row>
        <row r="14">
          <cell r="T14">
            <v>559139.02674000023</v>
          </cell>
          <cell r="U14">
            <v>1156497</v>
          </cell>
        </row>
        <row r="15">
          <cell r="T15">
            <v>1383234.4910299997</v>
          </cell>
          <cell r="U15">
            <v>310980</v>
          </cell>
        </row>
        <row r="16">
          <cell r="T16">
            <v>4914038.4101290004</v>
          </cell>
          <cell r="U16">
            <v>455876</v>
          </cell>
        </row>
        <row r="17">
          <cell r="T17">
            <v>8202299.7308200002</v>
          </cell>
          <cell r="U17">
            <v>428078</v>
          </cell>
        </row>
        <row r="18">
          <cell r="T18">
            <v>8826859.3298419993</v>
          </cell>
          <cell r="U18">
            <v>276403</v>
          </cell>
        </row>
        <row r="19">
          <cell r="T19">
            <v>1267826.9206539998</v>
          </cell>
          <cell r="U19">
            <v>23746</v>
          </cell>
        </row>
        <row r="20">
          <cell r="T20">
            <v>525458.02798000001</v>
          </cell>
          <cell r="U20">
            <v>5617</v>
          </cell>
        </row>
        <row r="21">
          <cell r="T21">
            <v>38317586.949962996</v>
          </cell>
          <cell r="U21">
            <v>2859559</v>
          </cell>
        </row>
        <row r="22">
          <cell r="T22">
            <v>84826587.75196299</v>
          </cell>
          <cell r="U22">
            <v>2868121</v>
          </cell>
        </row>
      </sheetData>
      <sheetData sheetId="2">
        <row r="3">
          <cell r="T3">
            <v>23981279.542849999</v>
          </cell>
          <cell r="U3">
            <v>921</v>
          </cell>
        </row>
        <row r="4">
          <cell r="T4">
            <v>22116954.04852299</v>
          </cell>
          <cell r="U4">
            <v>7679</v>
          </cell>
        </row>
        <row r="6">
          <cell r="T6">
            <v>11946.625000999997</v>
          </cell>
          <cell r="U6">
            <v>19235</v>
          </cell>
        </row>
        <row r="7">
          <cell r="T7">
            <v>95165.014875999856</v>
          </cell>
          <cell r="U7">
            <v>19086</v>
          </cell>
        </row>
        <row r="8">
          <cell r="T8">
            <v>308503.41960399982</v>
          </cell>
          <cell r="U8">
            <v>27970</v>
          </cell>
        </row>
        <row r="9">
          <cell r="T9">
            <v>524626.72059599974</v>
          </cell>
          <cell r="U9">
            <v>27469</v>
          </cell>
        </row>
        <row r="10">
          <cell r="T10">
            <v>1116784.3136299993</v>
          </cell>
          <cell r="U10">
            <v>33438</v>
          </cell>
        </row>
        <row r="11">
          <cell r="T11">
            <v>822665.90019499953</v>
          </cell>
          <cell r="U11">
            <v>15695</v>
          </cell>
        </row>
        <row r="12">
          <cell r="T12">
            <v>10020160.631873984</v>
          </cell>
          <cell r="U12">
            <v>58081</v>
          </cell>
        </row>
        <row r="14">
          <cell r="T14">
            <v>512721.76082900044</v>
          </cell>
          <cell r="U14">
            <v>1143398</v>
          </cell>
        </row>
        <row r="15">
          <cell r="T15">
            <v>1394545.3752979985</v>
          </cell>
          <cell r="U15">
            <v>309743</v>
          </cell>
        </row>
        <row r="16">
          <cell r="T16">
            <v>4771266.973282</v>
          </cell>
          <cell r="U16">
            <v>447691</v>
          </cell>
        </row>
        <row r="17">
          <cell r="T17">
            <v>8001272.6840059971</v>
          </cell>
          <cell r="U17">
            <v>428109</v>
          </cell>
        </row>
        <row r="18">
          <cell r="T18">
            <v>9320148.7792099956</v>
          </cell>
          <cell r="U18">
            <v>288393</v>
          </cell>
        </row>
        <row r="19">
          <cell r="T19">
            <v>1436421.2979679992</v>
          </cell>
          <cell r="U19">
            <v>25595</v>
          </cell>
        </row>
        <row r="20">
          <cell r="T20">
            <v>566274.33273899986</v>
          </cell>
          <cell r="U20">
            <v>5930</v>
          </cell>
        </row>
        <row r="21">
          <cell r="T21">
            <v>38902503.829107977</v>
          </cell>
          <cell r="U21">
            <v>2849833</v>
          </cell>
        </row>
        <row r="22">
          <cell r="T22">
            <v>85000737.420480967</v>
          </cell>
          <cell r="U22">
            <v>2858433</v>
          </cell>
        </row>
      </sheetData>
      <sheetData sheetId="3">
        <row r="3">
          <cell r="T3">
            <v>23351837.419780001</v>
          </cell>
          <cell r="U3">
            <v>910</v>
          </cell>
        </row>
        <row r="4">
          <cell r="T4">
            <v>20001095.84657</v>
          </cell>
          <cell r="U4">
            <v>7509</v>
          </cell>
        </row>
        <row r="6">
          <cell r="T6">
            <v>13103.893608337919</v>
          </cell>
          <cell r="U6">
            <v>20683</v>
          </cell>
        </row>
        <row r="7">
          <cell r="T7">
            <v>123816.61024736104</v>
          </cell>
          <cell r="U7">
            <v>24245</v>
          </cell>
        </row>
        <row r="8">
          <cell r="T8">
            <v>335358.7588270597</v>
          </cell>
          <cell r="U8">
            <v>31427</v>
          </cell>
        </row>
        <row r="9">
          <cell r="T9">
            <v>523919.65455827466</v>
          </cell>
          <cell r="U9">
            <v>27883</v>
          </cell>
        </row>
        <row r="10">
          <cell r="T10">
            <v>1016327.2036509507</v>
          </cell>
          <cell r="U10">
            <v>32012</v>
          </cell>
        </row>
        <row r="11">
          <cell r="T11">
            <v>732383.47698900523</v>
          </cell>
          <cell r="U11">
            <v>14304</v>
          </cell>
        </row>
        <row r="12">
          <cell r="T12">
            <v>7796080.9448002111</v>
          </cell>
          <cell r="U12">
            <v>49290</v>
          </cell>
        </row>
        <row r="14">
          <cell r="T14">
            <v>509723.57878980966</v>
          </cell>
          <cell r="U14">
            <v>1165958</v>
          </cell>
        </row>
        <row r="15">
          <cell r="T15">
            <v>1881753.4639028551</v>
          </cell>
          <cell r="U15">
            <v>384638</v>
          </cell>
        </row>
        <row r="16">
          <cell r="T16">
            <v>5488567.0253040111</v>
          </cell>
          <cell r="U16">
            <v>515629</v>
          </cell>
        </row>
        <row r="17">
          <cell r="T17">
            <v>7473193.0862098094</v>
          </cell>
          <cell r="U17">
            <v>391848</v>
          </cell>
        </row>
        <row r="18">
          <cell r="T18">
            <v>4991073.5360998977</v>
          </cell>
          <cell r="U18">
            <v>166489</v>
          </cell>
        </row>
        <row r="19">
          <cell r="T19">
            <v>446199.3853124305</v>
          </cell>
          <cell r="U19">
            <v>12217</v>
          </cell>
        </row>
        <row r="20">
          <cell r="T20">
            <v>232016.15081998546</v>
          </cell>
          <cell r="U20">
            <v>3900</v>
          </cell>
        </row>
        <row r="21">
          <cell r="T21">
            <v>31563516.76912</v>
          </cell>
          <cell r="U21">
            <v>2840523</v>
          </cell>
        </row>
        <row r="22">
          <cell r="T22">
            <v>74916450.035470009</v>
          </cell>
          <cell r="U22">
            <v>2848942</v>
          </cell>
        </row>
      </sheetData>
      <sheetData sheetId="4">
        <row r="3">
          <cell r="I3">
            <v>23514168.522999998</v>
          </cell>
          <cell r="J3">
            <v>923</v>
          </cell>
        </row>
        <row r="4">
          <cell r="I4">
            <v>20545342.838999998</v>
          </cell>
          <cell r="J4">
            <v>7478</v>
          </cell>
        </row>
        <row r="6">
          <cell r="I6">
            <v>14143.072</v>
          </cell>
          <cell r="J6">
            <v>19468</v>
          </cell>
        </row>
        <row r="7">
          <cell r="I7">
            <v>80477.180000000008</v>
          </cell>
          <cell r="J7">
            <v>22521</v>
          </cell>
        </row>
        <row r="8">
          <cell r="I8">
            <v>341587.24400000001</v>
          </cell>
          <cell r="J8">
            <v>30561</v>
          </cell>
        </row>
        <row r="9">
          <cell r="I9">
            <v>516141.196</v>
          </cell>
          <cell r="J9">
            <v>27988</v>
          </cell>
        </row>
        <row r="10">
          <cell r="I10">
            <v>1040029.306</v>
          </cell>
          <cell r="J10">
            <v>32517</v>
          </cell>
        </row>
        <row r="11">
          <cell r="I11">
            <v>783071.53300000005</v>
          </cell>
          <cell r="J11">
            <v>14954</v>
          </cell>
        </row>
        <row r="12">
          <cell r="I12">
            <v>8648160.9139999989</v>
          </cell>
          <cell r="J12">
            <v>52058</v>
          </cell>
        </row>
        <row r="14">
          <cell r="I14">
            <v>504998.58600000001</v>
          </cell>
          <cell r="J14">
            <v>1155515.9999999998</v>
          </cell>
        </row>
        <row r="15">
          <cell r="I15">
            <v>1113617.6629999999</v>
          </cell>
          <cell r="J15">
            <v>355037.00000000006</v>
          </cell>
        </row>
        <row r="16">
          <cell r="I16">
            <v>5508407.8030000003</v>
          </cell>
          <cell r="J16">
            <v>489686</v>
          </cell>
        </row>
        <row r="17">
          <cell r="I17">
            <v>7768172.5099999998</v>
          </cell>
          <cell r="J17">
            <v>408277</v>
          </cell>
        </row>
        <row r="18">
          <cell r="I18">
            <v>6785664.7669999991</v>
          </cell>
          <cell r="J18">
            <v>206844</v>
          </cell>
        </row>
        <row r="19">
          <cell r="I19">
            <v>832468.37699999998</v>
          </cell>
          <cell r="J19">
            <v>15540</v>
          </cell>
        </row>
        <row r="20">
          <cell r="I20">
            <v>408832.78300000005</v>
          </cell>
          <cell r="J20">
            <v>4699</v>
          </cell>
        </row>
        <row r="21">
          <cell r="I21">
            <v>34345772.933999993</v>
          </cell>
          <cell r="J21">
            <v>2835666</v>
          </cell>
        </row>
        <row r="22">
          <cell r="I22">
            <v>78405284.296000004</v>
          </cell>
          <cell r="J22">
            <v>2844067</v>
          </cell>
        </row>
      </sheetData>
      <sheetData sheetId="5">
        <row r="3">
          <cell r="I3">
            <v>24135731.601999998</v>
          </cell>
          <cell r="J3">
            <v>939</v>
          </cell>
        </row>
        <row r="4">
          <cell r="I4">
            <v>21717847.68</v>
          </cell>
          <cell r="J4">
            <v>7470</v>
          </cell>
        </row>
        <row r="6">
          <cell r="I6">
            <v>12865.852051484051</v>
          </cell>
          <cell r="J6">
            <v>18174</v>
          </cell>
        </row>
        <row r="7">
          <cell r="I7">
            <v>111562.05009446271</v>
          </cell>
          <cell r="J7">
            <v>21439</v>
          </cell>
        </row>
        <row r="8">
          <cell r="I8">
            <v>336798.8942571283</v>
          </cell>
          <cell r="J8">
            <v>29486</v>
          </cell>
        </row>
        <row r="9">
          <cell r="I9">
            <v>560344.60785299737</v>
          </cell>
          <cell r="J9">
            <v>27669</v>
          </cell>
        </row>
        <row r="10">
          <cell r="I10">
            <v>1155922.1782843508</v>
          </cell>
          <cell r="J10">
            <v>33266</v>
          </cell>
        </row>
        <row r="11">
          <cell r="I11">
            <v>840517.30001507001</v>
          </cell>
          <cell r="J11">
            <v>15482</v>
          </cell>
        </row>
        <row r="12">
          <cell r="I12">
            <v>9521332.8044445086</v>
          </cell>
          <cell r="J12">
            <v>54868</v>
          </cell>
        </row>
        <row r="14">
          <cell r="I14">
            <v>520999.24463956594</v>
          </cell>
          <cell r="J14">
            <v>1144692</v>
          </cell>
        </row>
        <row r="15">
          <cell r="I15">
            <v>1670801.3867941953</v>
          </cell>
          <cell r="J15">
            <v>337980</v>
          </cell>
        </row>
        <row r="16">
          <cell r="I16">
            <v>5475166.3686730787</v>
          </cell>
          <cell r="J16">
            <v>466013</v>
          </cell>
        </row>
        <row r="17">
          <cell r="I17">
            <v>8352134.3274809718</v>
          </cell>
          <cell r="J17">
            <v>414154</v>
          </cell>
        </row>
        <row r="18">
          <cell r="I18">
            <v>7622782.8458727272</v>
          </cell>
          <cell r="J18">
            <v>244482</v>
          </cell>
        </row>
        <row r="19">
          <cell r="I19">
            <v>916276.58158523124</v>
          </cell>
          <cell r="J19">
            <v>18869</v>
          </cell>
        </row>
        <row r="20">
          <cell r="I20">
            <v>428906.15095421666</v>
          </cell>
          <cell r="J20">
            <v>4920</v>
          </cell>
        </row>
        <row r="21">
          <cell r="I21">
            <v>37526410.592999995</v>
          </cell>
          <cell r="J21">
            <v>2831494</v>
          </cell>
        </row>
        <row r="22">
          <cell r="I22">
            <v>83379989.875</v>
          </cell>
          <cell r="J22">
            <v>2839903</v>
          </cell>
        </row>
      </sheetData>
      <sheetData sheetId="6">
        <row r="3">
          <cell r="I3">
            <v>24867154.788480002</v>
          </cell>
          <cell r="J3">
            <v>930</v>
          </cell>
        </row>
        <row r="4">
          <cell r="I4">
            <v>22319576.266190004</v>
          </cell>
          <cell r="J4">
            <v>7351</v>
          </cell>
        </row>
        <row r="6">
          <cell r="I6">
            <v>14207.550281356083</v>
          </cell>
          <cell r="J6">
            <v>16847</v>
          </cell>
        </row>
        <row r="7">
          <cell r="I7">
            <v>99316.179315678324</v>
          </cell>
          <cell r="J7">
            <v>19577</v>
          </cell>
        </row>
        <row r="8">
          <cell r="I8">
            <v>318403.09956751292</v>
          </cell>
          <cell r="J8">
            <v>28815</v>
          </cell>
        </row>
        <row r="9">
          <cell r="I9">
            <v>548723.0592909971</v>
          </cell>
          <cell r="J9">
            <v>28706</v>
          </cell>
        </row>
        <row r="10">
          <cell r="I10">
            <v>1159741.5075158244</v>
          </cell>
          <cell r="J10">
            <v>34469</v>
          </cell>
        </row>
        <row r="11">
          <cell r="I11">
            <v>856812.73201745551</v>
          </cell>
          <cell r="J11">
            <v>16010</v>
          </cell>
        </row>
        <row r="12">
          <cell r="I12">
            <v>10413834.535984188</v>
          </cell>
          <cell r="J12">
            <v>57939</v>
          </cell>
        </row>
        <row r="14">
          <cell r="I14">
            <v>487845.00729306432</v>
          </cell>
          <cell r="J14">
            <v>1119223</v>
          </cell>
        </row>
        <row r="15">
          <cell r="I15">
            <v>1513725.3582766468</v>
          </cell>
          <cell r="J15">
            <v>317192</v>
          </cell>
        </row>
        <row r="16">
          <cell r="I16">
            <v>5094859.2620210024</v>
          </cell>
          <cell r="J16">
            <v>469579</v>
          </cell>
        </row>
        <row r="17">
          <cell r="I17">
            <v>8265932.4977369672</v>
          </cell>
          <cell r="J17">
            <v>429838</v>
          </cell>
        </row>
        <row r="18">
          <cell r="I18">
            <v>8721404.2015460376</v>
          </cell>
          <cell r="J18">
            <v>262975</v>
          </cell>
        </row>
        <row r="19">
          <cell r="I19">
            <v>1175113.939606647</v>
          </cell>
          <cell r="J19">
            <v>21026</v>
          </cell>
        </row>
        <row r="20">
          <cell r="I20">
            <v>539356.97684662067</v>
          </cell>
          <cell r="J20">
            <v>5591</v>
          </cell>
        </row>
        <row r="21">
          <cell r="I21">
            <v>39209275.907299995</v>
          </cell>
          <cell r="J21">
            <v>2827787</v>
          </cell>
        </row>
        <row r="22">
          <cell r="I22">
            <v>86396006.961970001</v>
          </cell>
          <cell r="J22">
            <v>2836068</v>
          </cell>
        </row>
      </sheetData>
      <sheetData sheetId="7" refreshError="1"/>
      <sheetData sheetId="8">
        <row r="7">
          <cell r="A7" t="str">
            <v>VO+SO</v>
          </cell>
        </row>
        <row r="8">
          <cell r="A8" t="str">
            <v>zákazníci připojeni přímo k PS</v>
          </cell>
          <cell r="B8">
            <v>186041.46348399992</v>
          </cell>
          <cell r="D8">
            <v>153173.30000000002</v>
          </cell>
          <cell r="F8">
            <v>1235892.3050000002</v>
          </cell>
          <cell r="H8">
            <v>614378.23499999999</v>
          </cell>
          <cell r="J8">
            <v>1412171.2330000002</v>
          </cell>
          <cell r="L8">
            <v>3829947.8149450007</v>
          </cell>
          <cell r="N8">
            <v>3649007.6605450003</v>
          </cell>
        </row>
        <row r="9">
          <cell r="A9" t="str">
            <v>odběr z dálkovodu</v>
          </cell>
          <cell r="B9">
            <v>24414754.37145</v>
          </cell>
          <cell r="D9">
            <v>24367008.777959999</v>
          </cell>
          <cell r="F9">
            <v>23981279.542849999</v>
          </cell>
          <cell r="H9">
            <v>23351837.419780001</v>
          </cell>
          <cell r="J9">
            <v>23514168.522999998</v>
          </cell>
          <cell r="L9">
            <v>24135731.601999998</v>
          </cell>
          <cell r="N9">
            <v>24867154.788480002</v>
          </cell>
        </row>
        <row r="10">
          <cell r="A10" t="str">
            <v>z místní sítě</v>
          </cell>
          <cell r="B10">
            <v>22517296.424119998</v>
          </cell>
          <cell r="D10">
            <v>22141992.024039999</v>
          </cell>
          <cell r="F10">
            <v>22116954.04852299</v>
          </cell>
          <cell r="H10">
            <v>20001095.84657</v>
          </cell>
          <cell r="J10">
            <v>20545342.838999998</v>
          </cell>
          <cell r="L10">
            <v>21717847.68</v>
          </cell>
          <cell r="N10">
            <v>22319576.266190004</v>
          </cell>
        </row>
        <row r="12">
          <cell r="A12" t="str">
            <v>0 - 1,89</v>
          </cell>
          <cell r="B12">
            <v>11799.238782</v>
          </cell>
          <cell r="D12">
            <v>14115.269193</v>
          </cell>
          <cell r="F12">
            <v>11946.625000999997</v>
          </cell>
          <cell r="H12">
            <v>13103.893608337919</v>
          </cell>
          <cell r="J12">
            <v>14143.072</v>
          </cell>
          <cell r="L12">
            <v>12865.852051484051</v>
          </cell>
          <cell r="N12">
            <v>14207.550281356083</v>
          </cell>
        </row>
        <row r="13">
          <cell r="A13" t="str">
            <v>1,89 - 7,56</v>
          </cell>
          <cell r="B13">
            <v>82730.466430999892</v>
          </cell>
          <cell r="D13">
            <v>96507.368466999906</v>
          </cell>
          <cell r="F13">
            <v>95165.014875999856</v>
          </cell>
          <cell r="H13">
            <v>123816.61024736104</v>
          </cell>
          <cell r="J13">
            <v>80477.180000000008</v>
          </cell>
          <cell r="L13">
            <v>111562.05009446271</v>
          </cell>
          <cell r="N13">
            <v>99316.179315678324</v>
          </cell>
        </row>
        <row r="14">
          <cell r="A14" t="str">
            <v>7,56 - 15</v>
          </cell>
          <cell r="B14">
            <v>317121.312515</v>
          </cell>
          <cell r="D14">
            <v>310032.04458800005</v>
          </cell>
          <cell r="F14">
            <v>308503.41960399982</v>
          </cell>
          <cell r="H14">
            <v>335358.7588270597</v>
          </cell>
          <cell r="J14">
            <v>341587.24400000001</v>
          </cell>
          <cell r="L14">
            <v>336798.8942571283</v>
          </cell>
          <cell r="N14">
            <v>318403.09956751292</v>
          </cell>
        </row>
        <row r="15">
          <cell r="A15" t="str">
            <v>15 - 25</v>
          </cell>
          <cell r="B15">
            <v>511655.73515499989</v>
          </cell>
          <cell r="D15">
            <v>525736.94316300005</v>
          </cell>
          <cell r="F15">
            <v>524626.72059599974</v>
          </cell>
          <cell r="H15">
            <v>523919.65455827466</v>
          </cell>
          <cell r="J15">
            <v>516141.196</v>
          </cell>
          <cell r="L15">
            <v>560344.60785299737</v>
          </cell>
          <cell r="N15">
            <v>548723.0592909971</v>
          </cell>
        </row>
        <row r="16">
          <cell r="A16" t="str">
            <v>25 - 45</v>
          </cell>
          <cell r="B16">
            <v>1026437.1281749997</v>
          </cell>
          <cell r="D16">
            <v>1079011.1251299998</v>
          </cell>
          <cell r="F16">
            <v>1116784.3136299993</v>
          </cell>
          <cell r="H16">
            <v>1016327.2036509507</v>
          </cell>
          <cell r="J16">
            <v>1040029.306</v>
          </cell>
          <cell r="L16">
            <v>1155922.1782843508</v>
          </cell>
          <cell r="N16">
            <v>1159741.5075158244</v>
          </cell>
        </row>
        <row r="17">
          <cell r="A17" t="str">
            <v>45 - 63</v>
          </cell>
          <cell r="B17">
            <v>792002.33832799993</v>
          </cell>
          <cell r="D17">
            <v>822998.73365599988</v>
          </cell>
          <cell r="F17">
            <v>822665.90019499953</v>
          </cell>
          <cell r="H17">
            <v>732383.47698900523</v>
          </cell>
          <cell r="J17">
            <v>783071.53300000005</v>
          </cell>
          <cell r="L17">
            <v>840517.30001507001</v>
          </cell>
          <cell r="N17">
            <v>856812.73201745551</v>
          </cell>
        </row>
        <row r="18">
          <cell r="A18" t="str">
            <v>63 - 630</v>
          </cell>
          <cell r="B18">
            <v>9518872.048541991</v>
          </cell>
          <cell r="D18">
            <v>9790329.5285710003</v>
          </cell>
          <cell r="F18">
            <v>10020160.631873984</v>
          </cell>
          <cell r="H18">
            <v>7796080.9448002111</v>
          </cell>
          <cell r="J18">
            <v>8648160.9139999989</v>
          </cell>
          <cell r="L18">
            <v>9521332.8044445086</v>
          </cell>
          <cell r="N18">
            <v>10413834.535984188</v>
          </cell>
        </row>
        <row r="20">
          <cell r="A20" t="str">
            <v>0 - 1,89</v>
          </cell>
          <cell r="B20">
            <v>504296.89999400004</v>
          </cell>
          <cell r="D20">
            <v>559139.02674000023</v>
          </cell>
          <cell r="F20">
            <v>512721.76082900044</v>
          </cell>
          <cell r="H20">
            <v>509723.57878980966</v>
          </cell>
          <cell r="J20">
            <v>504998.58600000001</v>
          </cell>
          <cell r="L20">
            <v>520999.24463956594</v>
          </cell>
          <cell r="N20">
            <v>487845.00729306432</v>
          </cell>
        </row>
        <row r="21">
          <cell r="A21" t="str">
            <v>1,89 - 7,56</v>
          </cell>
          <cell r="B21">
            <v>1188411.6807349992</v>
          </cell>
          <cell r="D21">
            <v>1383234.4910299997</v>
          </cell>
          <cell r="F21">
            <v>1394545.3752979985</v>
          </cell>
          <cell r="H21">
            <v>1881753.4639028551</v>
          </cell>
          <cell r="J21">
            <v>1113617.6629999999</v>
          </cell>
          <cell r="L21">
            <v>1670801.3867941953</v>
          </cell>
          <cell r="N21">
            <v>1513725.3582766468</v>
          </cell>
        </row>
        <row r="22">
          <cell r="A22" t="str">
            <v>7,56 - 15</v>
          </cell>
          <cell r="B22">
            <v>4686136.8582219994</v>
          </cell>
          <cell r="D22">
            <v>4914038.4101290004</v>
          </cell>
          <cell r="F22">
            <v>4771266.973282</v>
          </cell>
          <cell r="H22">
            <v>5488567.0253040111</v>
          </cell>
          <cell r="J22">
            <v>5508407.8030000003</v>
          </cell>
          <cell r="L22">
            <v>5475166.3686730787</v>
          </cell>
          <cell r="N22">
            <v>5094859.2620210024</v>
          </cell>
        </row>
        <row r="23">
          <cell r="A23" t="str">
            <v>15 - 25</v>
          </cell>
          <cell r="B23">
            <v>7878327.4487959985</v>
          </cell>
          <cell r="D23">
            <v>8202299.7308200002</v>
          </cell>
          <cell r="F23">
            <v>8001272.6840059971</v>
          </cell>
          <cell r="H23">
            <v>7473193.0862098094</v>
          </cell>
          <cell r="J23">
            <v>7768172.5099999998</v>
          </cell>
          <cell r="L23">
            <v>8352134.3274809718</v>
          </cell>
          <cell r="N23">
            <v>8265932.4977369672</v>
          </cell>
        </row>
        <row r="24">
          <cell r="A24" t="str">
            <v>25 - 45</v>
          </cell>
          <cell r="B24">
            <v>9278723.9788949993</v>
          </cell>
          <cell r="D24">
            <v>8826859.3298419993</v>
          </cell>
          <cell r="F24">
            <v>9320148.7792099956</v>
          </cell>
          <cell r="H24">
            <v>4991073.5360998977</v>
          </cell>
          <cell r="J24">
            <v>6785664.7669999991</v>
          </cell>
          <cell r="L24">
            <v>7622782.8458727272</v>
          </cell>
          <cell r="N24">
            <v>8721404.2015460376</v>
          </cell>
        </row>
        <row r="25">
          <cell r="A25" t="str">
            <v>45 - 63</v>
          </cell>
          <cell r="B25">
            <v>1554057.6720090001</v>
          </cell>
          <cell r="D25">
            <v>1267826.9206539998</v>
          </cell>
          <cell r="F25">
            <v>1436421.2979679992</v>
          </cell>
          <cell r="H25">
            <v>446199.3853124305</v>
          </cell>
          <cell r="J25">
            <v>832468.37699999998</v>
          </cell>
          <cell r="L25">
            <v>916276.58158523124</v>
          </cell>
          <cell r="N25">
            <v>1175113.939606647</v>
          </cell>
        </row>
        <row r="26">
          <cell r="A26" t="str">
            <v>63 - 630</v>
          </cell>
          <cell r="B26">
            <v>622431.35119500011</v>
          </cell>
          <cell r="D26">
            <v>525458.02798000001</v>
          </cell>
          <cell r="F26">
            <v>566274.33273899986</v>
          </cell>
          <cell r="H26">
            <v>232016.15081998546</v>
          </cell>
          <cell r="J26">
            <v>408832.78300000005</v>
          </cell>
          <cell r="L26">
            <v>428906.15095421666</v>
          </cell>
          <cell r="N26">
            <v>539356.97684662067</v>
          </cell>
        </row>
        <row r="27">
          <cell r="A27" t="str">
            <v>MO+DOM</v>
          </cell>
        </row>
      </sheetData>
      <sheetData sheetId="9">
        <row r="7">
          <cell r="S7">
            <v>2011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view="pageBreakPreview" zoomScaleNormal="100" zoomScaleSheetLayoutView="100" workbookViewId="0"/>
  </sheetViews>
  <sheetFormatPr defaultRowHeight="12.75" x14ac:dyDescent="0.2"/>
  <cols>
    <col min="1" max="1" width="7.85546875" style="2" customWidth="1"/>
    <col min="2" max="2" width="2.28515625" style="2" customWidth="1"/>
    <col min="3" max="3" width="5.140625" style="2" customWidth="1"/>
    <col min="4" max="4" width="10.140625" style="2" customWidth="1"/>
    <col min="5" max="5" width="8.5703125" style="2" customWidth="1"/>
    <col min="6" max="6" width="9.140625" style="2" customWidth="1"/>
    <col min="7" max="7" width="8.140625" style="2" customWidth="1"/>
    <col min="8" max="8" width="8.42578125" style="2" customWidth="1"/>
    <col min="9" max="9" width="14.28515625" style="2" customWidth="1"/>
    <col min="10" max="10" width="10.140625" style="2" customWidth="1"/>
    <col min="11" max="11" width="3" style="2" customWidth="1"/>
    <col min="12" max="12" width="7.42578125" style="2" customWidth="1"/>
    <col min="13" max="13" width="11.42578125" style="2" bestFit="1" customWidth="1"/>
    <col min="14" max="16384" width="9.140625" style="2"/>
  </cols>
  <sheetData>
    <row r="1" spans="1:12" ht="18" customHeight="1" x14ac:dyDescent="0.2">
      <c r="A1" s="1676"/>
      <c r="B1" s="742"/>
      <c r="C1" s="1484"/>
      <c r="D1" s="742"/>
      <c r="E1" s="742"/>
      <c r="F1" s="742"/>
      <c r="G1" s="742"/>
      <c r="H1" s="742"/>
      <c r="I1" s="742"/>
      <c r="J1" s="742"/>
      <c r="K1" s="742"/>
      <c r="L1" s="742"/>
    </row>
    <row r="2" spans="1:12" ht="17.100000000000001" customHeight="1" x14ac:dyDescent="0.2">
      <c r="A2" s="1676"/>
      <c r="B2" s="2307"/>
      <c r="C2" s="2307"/>
      <c r="D2" s="2307"/>
      <c r="E2" s="742"/>
      <c r="F2" s="12"/>
      <c r="G2" s="742"/>
      <c r="H2" s="742"/>
      <c r="I2" s="742"/>
      <c r="J2" s="742"/>
      <c r="K2" s="742"/>
      <c r="L2" s="742"/>
    </row>
    <row r="3" spans="1:12" ht="22.5" customHeight="1" x14ac:dyDescent="0.2">
      <c r="B3" s="742"/>
      <c r="C3" s="742"/>
      <c r="D3" s="742"/>
      <c r="E3" s="742"/>
      <c r="F3" s="12"/>
      <c r="G3" s="742"/>
      <c r="H3" s="742"/>
      <c r="I3" s="742"/>
      <c r="J3" s="1653"/>
      <c r="K3" s="742"/>
      <c r="L3" s="742"/>
    </row>
    <row r="4" spans="1:12" ht="14.25" customHeight="1" x14ac:dyDescent="0.2">
      <c r="B4" s="742"/>
      <c r="C4" s="1485"/>
      <c r="D4" s="742"/>
      <c r="E4" s="742"/>
      <c r="F4" s="12"/>
      <c r="G4" s="742"/>
      <c r="H4" s="742"/>
      <c r="I4" s="742"/>
      <c r="J4" s="1653"/>
      <c r="K4" s="742"/>
      <c r="L4" s="742"/>
    </row>
    <row r="5" spans="1:12" s="1486" customFormat="1" ht="12" customHeight="1" x14ac:dyDescent="0.2">
      <c r="B5" s="1485"/>
      <c r="C5" s="1485"/>
      <c r="D5" s="743"/>
      <c r="E5" s="1487"/>
      <c r="F5" s="743"/>
      <c r="G5" s="743"/>
      <c r="H5" s="743"/>
      <c r="I5" s="743"/>
      <c r="J5" s="1654"/>
      <c r="K5" s="1488"/>
      <c r="L5" s="743"/>
    </row>
    <row r="6" spans="1:12" s="1486" customFormat="1" ht="12" customHeight="1" x14ac:dyDescent="0.2">
      <c r="B6" s="1485"/>
      <c r="C6" s="1480"/>
      <c r="D6" s="743"/>
      <c r="E6" s="743"/>
      <c r="F6" s="743"/>
      <c r="G6" s="743"/>
      <c r="H6" s="743"/>
      <c r="I6" s="743"/>
      <c r="J6" s="1655"/>
      <c r="K6" s="743"/>
      <c r="L6" s="743"/>
    </row>
    <row r="7" spans="1:12" s="1486" customFormat="1" ht="12" customHeight="1" thickBot="1" x14ac:dyDescent="0.25">
      <c r="B7" s="1485"/>
      <c r="C7" s="1480"/>
      <c r="D7" s="743"/>
      <c r="E7" s="1677"/>
      <c r="F7" s="1677"/>
      <c r="G7" s="1677"/>
      <c r="H7" s="1677"/>
      <c r="I7" s="1677"/>
      <c r="J7" s="1678"/>
      <c r="K7" s="1677"/>
      <c r="L7" s="1677"/>
    </row>
    <row r="8" spans="1:12" s="1486" customFormat="1" ht="12" customHeight="1" x14ac:dyDescent="0.2">
      <c r="B8" s="1485"/>
      <c r="C8" s="1489"/>
      <c r="D8" s="743"/>
      <c r="E8" s="743"/>
      <c r="F8" s="743"/>
      <c r="G8" s="743"/>
      <c r="H8" s="743"/>
      <c r="I8" s="743"/>
      <c r="J8" s="1655"/>
      <c r="K8" s="743"/>
      <c r="L8" s="743"/>
    </row>
    <row r="9" spans="1:12" s="1486" customFormat="1" ht="12" customHeight="1" x14ac:dyDescent="0.2">
      <c r="B9" s="1485"/>
      <c r="C9" s="1489"/>
      <c r="D9" s="743"/>
      <c r="E9" s="743"/>
      <c r="F9" s="743"/>
      <c r="G9" s="743"/>
      <c r="H9" s="743"/>
      <c r="I9" s="743"/>
      <c r="J9" s="1655"/>
      <c r="K9" s="743"/>
      <c r="L9" s="743"/>
    </row>
    <row r="10" spans="1:12" s="1486" customFormat="1" ht="12" customHeight="1" x14ac:dyDescent="0.2">
      <c r="B10" s="1485"/>
      <c r="C10" s="1490"/>
      <c r="D10" s="743"/>
      <c r="E10" s="743"/>
      <c r="F10" s="743"/>
      <c r="G10" s="743"/>
      <c r="H10" s="743"/>
      <c r="I10" s="743"/>
      <c r="J10" s="1655"/>
      <c r="K10" s="743"/>
      <c r="L10" s="743"/>
    </row>
    <row r="11" spans="1:12" s="1486" customFormat="1" ht="12" customHeight="1" x14ac:dyDescent="0.2">
      <c r="B11" s="1651"/>
      <c r="C11" s="1490"/>
      <c r="D11" s="743"/>
      <c r="E11" s="743"/>
      <c r="F11" s="743"/>
      <c r="G11" s="743"/>
      <c r="H11" s="743"/>
      <c r="I11" s="743"/>
      <c r="J11" s="1655"/>
      <c r="K11" s="743"/>
      <c r="L11" s="743"/>
    </row>
    <row r="12" spans="1:12" s="1486" customFormat="1" ht="12" customHeight="1" x14ac:dyDescent="0.2">
      <c r="A12" s="1656"/>
      <c r="B12" s="1651"/>
      <c r="C12" s="1491"/>
      <c r="D12" s="743"/>
      <c r="E12" s="743"/>
      <c r="F12" s="743"/>
      <c r="G12" s="743"/>
      <c r="H12" s="743"/>
      <c r="I12" s="743"/>
      <c r="J12" s="1655"/>
      <c r="K12" s="743"/>
      <c r="L12" s="743"/>
    </row>
    <row r="13" spans="1:12" s="1486" customFormat="1" ht="12" customHeight="1" x14ac:dyDescent="0.2">
      <c r="A13" s="1682"/>
      <c r="B13" s="1651"/>
      <c r="C13" s="1491"/>
      <c r="D13" s="743"/>
      <c r="E13" s="743"/>
      <c r="F13" s="743"/>
      <c r="G13" s="743"/>
      <c r="H13" s="743"/>
      <c r="I13" s="743"/>
      <c r="J13" s="1655"/>
      <c r="K13" s="743"/>
      <c r="L13" s="743"/>
    </row>
    <row r="14" spans="1:12" s="1486" customFormat="1" ht="12" customHeight="1" x14ac:dyDescent="0.2">
      <c r="A14" s="1682"/>
      <c r="B14" s="1651"/>
      <c r="C14" s="743"/>
      <c r="D14" s="743"/>
      <c r="E14" s="743"/>
      <c r="F14" s="743"/>
      <c r="G14" s="743"/>
      <c r="H14" s="743"/>
      <c r="I14" s="743"/>
      <c r="J14" s="1655"/>
      <c r="K14" s="743"/>
      <c r="L14" s="743"/>
    </row>
    <row r="15" spans="1:12" s="1486" customFormat="1" ht="9.9499999999999993" customHeight="1" x14ac:dyDescent="0.2">
      <c r="A15" s="1682"/>
      <c r="B15" s="1651"/>
      <c r="C15" s="743"/>
      <c r="D15" s="743"/>
      <c r="E15" s="743"/>
      <c r="F15" s="743"/>
      <c r="G15" s="743"/>
      <c r="H15" s="743"/>
      <c r="I15" s="743"/>
      <c r="J15" s="1655"/>
      <c r="K15" s="743"/>
      <c r="L15" s="743"/>
    </row>
    <row r="16" spans="1:12" ht="17.100000000000001" customHeight="1" x14ac:dyDescent="0.2">
      <c r="A16" s="1682"/>
      <c r="B16" s="1651"/>
      <c r="C16" s="742"/>
      <c r="D16" s="12"/>
      <c r="E16" s="742"/>
      <c r="F16" s="742"/>
      <c r="G16" s="742"/>
      <c r="H16" s="742"/>
      <c r="I16" s="742"/>
      <c r="J16" s="1655"/>
      <c r="K16" s="742"/>
      <c r="L16" s="742"/>
    </row>
    <row r="17" spans="1:12" ht="17.100000000000001" customHeight="1" x14ac:dyDescent="0.2">
      <c r="A17" s="1682"/>
      <c r="B17" s="1651"/>
      <c r="C17" s="742"/>
      <c r="D17" s="12"/>
      <c r="E17" s="742"/>
      <c r="F17" s="742"/>
      <c r="G17" s="742"/>
      <c r="H17" s="742"/>
      <c r="I17" s="742"/>
      <c r="J17" s="1655"/>
      <c r="K17" s="742"/>
      <c r="L17" s="742"/>
    </row>
    <row r="18" spans="1:12" ht="17.100000000000001" customHeight="1" x14ac:dyDescent="0.2">
      <c r="A18" s="1682"/>
      <c r="B18" s="1651"/>
      <c r="C18" s="742"/>
      <c r="D18" s="12"/>
      <c r="E18" s="742"/>
      <c r="F18" s="742"/>
      <c r="G18" s="742"/>
      <c r="H18" s="742"/>
      <c r="I18" s="742"/>
      <c r="J18" s="1655"/>
      <c r="K18" s="742"/>
      <c r="L18" s="742"/>
    </row>
    <row r="19" spans="1:12" ht="17.100000000000001" customHeight="1" x14ac:dyDescent="0.2">
      <c r="A19" s="1682"/>
      <c r="B19" s="1651"/>
      <c r="C19" s="742"/>
      <c r="D19" s="12"/>
      <c r="E19" s="742"/>
      <c r="F19" s="742"/>
      <c r="G19" s="742"/>
      <c r="H19" s="742"/>
      <c r="I19" s="742"/>
      <c r="J19" s="1655"/>
      <c r="K19" s="742"/>
      <c r="L19" s="742"/>
    </row>
    <row r="20" spans="1:12" ht="17.100000000000001" customHeight="1" x14ac:dyDescent="0.2">
      <c r="A20" s="1682"/>
      <c r="B20" s="1651"/>
      <c r="C20" s="742"/>
      <c r="D20" s="742"/>
      <c r="E20" s="742"/>
      <c r="F20" s="742"/>
      <c r="G20" s="742"/>
      <c r="H20" s="742"/>
      <c r="I20" s="742"/>
      <c r="J20" s="1655"/>
      <c r="K20" s="742"/>
      <c r="L20" s="742"/>
    </row>
    <row r="21" spans="1:12" ht="12" customHeight="1" x14ac:dyDescent="0.2">
      <c r="A21" s="1682"/>
      <c r="B21" s="1651"/>
      <c r="C21" s="742"/>
      <c r="D21" s="742"/>
      <c r="E21" s="742"/>
      <c r="F21" s="742"/>
      <c r="G21" s="742"/>
      <c r="H21" s="742"/>
      <c r="I21" s="742"/>
      <c r="J21" s="1655"/>
      <c r="K21" s="742"/>
      <c r="L21" s="742"/>
    </row>
    <row r="22" spans="1:12" ht="26.25" customHeight="1" thickBot="1" x14ac:dyDescent="0.25">
      <c r="A22" s="1683"/>
      <c r="B22" s="1679"/>
      <c r="C22" s="1680"/>
      <c r="D22" s="1680"/>
      <c r="E22" s="742"/>
      <c r="F22" s="742"/>
      <c r="G22" s="742"/>
      <c r="H22" s="742"/>
      <c r="I22" s="742"/>
      <c r="J22" s="1655"/>
      <c r="K22" s="742"/>
      <c r="L22" s="742"/>
    </row>
    <row r="23" spans="1:12" ht="17.100000000000001" customHeight="1" x14ac:dyDescent="0.2">
      <c r="A23" s="1682"/>
      <c r="B23" s="1651"/>
      <c r="C23" s="742"/>
      <c r="D23" s="742"/>
      <c r="E23" s="742"/>
      <c r="F23" s="742"/>
      <c r="G23" s="742"/>
      <c r="H23" s="742"/>
      <c r="I23" s="742"/>
      <c r="J23" s="1655"/>
      <c r="K23" s="742"/>
      <c r="L23" s="742"/>
    </row>
    <row r="24" spans="1:12" ht="17.100000000000001" customHeight="1" x14ac:dyDescent="0.2">
      <c r="A24" s="1682"/>
      <c r="B24" s="1651"/>
      <c r="C24" s="1492"/>
      <c r="D24" s="1492"/>
      <c r="E24" s="1492"/>
      <c r="F24" s="1492"/>
      <c r="G24" s="1492"/>
      <c r="H24" s="1492"/>
      <c r="I24" s="1492"/>
      <c r="J24" s="1492"/>
      <c r="K24" s="1492"/>
      <c r="L24" s="742"/>
    </row>
    <row r="25" spans="1:12" ht="17.100000000000001" customHeight="1" x14ac:dyDescent="0.2">
      <c r="A25" s="1682"/>
      <c r="B25" s="1651"/>
      <c r="C25" s="1492"/>
      <c r="D25" s="1492"/>
      <c r="E25" s="1492"/>
      <c r="F25" s="1492"/>
      <c r="G25" s="1492"/>
      <c r="H25" s="1492"/>
      <c r="I25" s="1492"/>
      <c r="J25" s="1492"/>
      <c r="K25" s="1492"/>
      <c r="L25" s="742"/>
    </row>
    <row r="26" spans="1:12" ht="17.100000000000001" customHeight="1" x14ac:dyDescent="0.2">
      <c r="A26" s="1682"/>
      <c r="B26" s="1651"/>
      <c r="C26" s="1492"/>
      <c r="D26" s="1492"/>
      <c r="E26" s="1492"/>
      <c r="F26" s="1492"/>
      <c r="G26" s="1492"/>
      <c r="H26" s="1492"/>
      <c r="I26" s="1492"/>
      <c r="J26" s="1492"/>
      <c r="K26" s="1492"/>
      <c r="L26" s="742"/>
    </row>
    <row r="27" spans="1:12" ht="17.100000000000001" customHeight="1" x14ac:dyDescent="0.2">
      <c r="A27" s="742"/>
      <c r="B27" s="1651"/>
      <c r="C27" s="742"/>
      <c r="D27" s="742"/>
      <c r="E27" s="742"/>
      <c r="F27" s="742"/>
      <c r="G27" s="742"/>
      <c r="H27" s="742"/>
      <c r="I27" s="742"/>
      <c r="J27" s="742"/>
      <c r="K27" s="742"/>
      <c r="L27" s="742"/>
    </row>
    <row r="28" spans="1:12" ht="17.100000000000001" customHeight="1" x14ac:dyDescent="0.2">
      <c r="A28" s="742"/>
      <c r="B28" s="1651"/>
      <c r="C28" s="742"/>
      <c r="D28" s="742"/>
      <c r="E28" s="742"/>
      <c r="F28" s="742"/>
      <c r="G28" s="742"/>
      <c r="H28" s="742"/>
      <c r="I28" s="742"/>
      <c r="J28" s="742"/>
      <c r="K28" s="742"/>
      <c r="L28" s="742"/>
    </row>
    <row r="29" spans="1:12" ht="17.100000000000001" customHeight="1" x14ac:dyDescent="0.2">
      <c r="A29" s="742"/>
      <c r="B29" s="1651"/>
      <c r="C29" s="742"/>
      <c r="D29" s="742"/>
      <c r="E29" s="742"/>
      <c r="F29" s="742"/>
      <c r="G29" s="742"/>
      <c r="H29" s="742"/>
      <c r="I29" s="742"/>
      <c r="J29" s="742"/>
      <c r="K29" s="742"/>
      <c r="L29" s="742"/>
    </row>
    <row r="30" spans="1:12" ht="10.5" customHeight="1" x14ac:dyDescent="0.2">
      <c r="A30" s="742"/>
      <c r="B30" s="1651"/>
      <c r="C30" s="742"/>
      <c r="D30" s="1658"/>
      <c r="E30" s="742"/>
      <c r="F30" s="742"/>
      <c r="G30" s="742"/>
      <c r="H30" s="742"/>
      <c r="I30" s="742"/>
      <c r="J30" s="742"/>
      <c r="K30" s="742"/>
      <c r="L30" s="742"/>
    </row>
    <row r="31" spans="1:12" ht="17.100000000000001" customHeight="1" thickBot="1" x14ac:dyDescent="0.25">
      <c r="A31" s="742"/>
      <c r="B31" s="1651"/>
      <c r="C31" s="1657"/>
      <c r="D31" s="1660"/>
      <c r="E31" s="1657"/>
      <c r="F31" s="742"/>
      <c r="G31" s="742"/>
      <c r="H31" s="742"/>
      <c r="I31" s="742"/>
      <c r="J31" s="742"/>
      <c r="K31" s="742"/>
      <c r="L31" s="742"/>
    </row>
    <row r="32" spans="1:12" ht="17.100000000000001" customHeight="1" x14ac:dyDescent="0.2">
      <c r="A32" s="742"/>
      <c r="B32" s="1651"/>
      <c r="C32" s="742"/>
      <c r="D32" s="1658"/>
      <c r="E32" s="742"/>
      <c r="F32" s="742"/>
      <c r="G32" s="742"/>
      <c r="H32" s="742"/>
      <c r="I32" s="742"/>
      <c r="J32" s="742"/>
      <c r="K32" s="742"/>
      <c r="L32" s="742"/>
    </row>
    <row r="33" spans="1:16" ht="17.100000000000001" customHeight="1" x14ac:dyDescent="0.2">
      <c r="A33" s="742"/>
      <c r="B33" s="1651"/>
      <c r="C33" s="742"/>
      <c r="D33" s="1658"/>
      <c r="E33" s="742"/>
      <c r="F33" s="742"/>
      <c r="G33" s="742"/>
      <c r="H33" s="742"/>
      <c r="I33" s="742"/>
      <c r="J33" s="742"/>
      <c r="K33" s="742"/>
      <c r="L33" s="742"/>
    </row>
    <row r="34" spans="1:16" ht="17.100000000000001" customHeight="1" x14ac:dyDescent="0.2">
      <c r="A34" s="742"/>
      <c r="B34" s="1651"/>
      <c r="C34" s="742"/>
      <c r="D34" s="1658"/>
      <c r="E34" s="742"/>
      <c r="F34" s="742"/>
      <c r="G34" s="742"/>
      <c r="H34" s="742"/>
      <c r="I34" s="742"/>
      <c r="J34" s="742"/>
      <c r="K34" s="742"/>
      <c r="L34" s="742"/>
    </row>
    <row r="35" spans="1:16" ht="17.100000000000001" customHeight="1" x14ac:dyDescent="0.2">
      <c r="A35" s="742"/>
      <c r="B35" s="1651"/>
      <c r="C35" s="742"/>
      <c r="D35" s="1658"/>
      <c r="E35" s="742"/>
      <c r="F35" s="742"/>
      <c r="G35" s="742"/>
      <c r="H35" s="742"/>
      <c r="I35" s="742"/>
      <c r="J35" s="742"/>
      <c r="K35" s="742"/>
      <c r="L35" s="742"/>
    </row>
    <row r="36" spans="1:16" ht="17.100000000000001" customHeight="1" x14ac:dyDescent="0.2">
      <c r="A36" s="742"/>
      <c r="B36" s="1498"/>
      <c r="C36" s="742"/>
      <c r="D36" s="1658"/>
      <c r="E36" s="742"/>
      <c r="F36" s="742"/>
      <c r="G36" s="742"/>
      <c r="H36" s="742"/>
      <c r="I36" s="742"/>
      <c r="J36" s="742"/>
      <c r="K36" s="742"/>
      <c r="L36" s="742"/>
    </row>
    <row r="37" spans="1:16" ht="17.100000000000001" customHeight="1" x14ac:dyDescent="0.2">
      <c r="A37" s="742"/>
      <c r="B37" s="12"/>
      <c r="C37" s="742"/>
      <c r="D37" s="1658"/>
      <c r="E37" s="742"/>
      <c r="F37" s="742"/>
      <c r="G37" s="742"/>
      <c r="H37" s="742"/>
      <c r="I37" s="742"/>
      <c r="J37" s="742"/>
      <c r="K37" s="742"/>
      <c r="L37" s="742"/>
    </row>
    <row r="38" spans="1:16" ht="17.100000000000001" customHeight="1" x14ac:dyDescent="0.2">
      <c r="A38" s="742"/>
      <c r="B38" s="12"/>
      <c r="C38" s="742"/>
      <c r="D38" s="1658"/>
      <c r="E38" s="742"/>
      <c r="F38" s="742"/>
      <c r="G38" s="742"/>
      <c r="H38" s="742"/>
      <c r="I38" s="742"/>
      <c r="J38" s="742"/>
      <c r="K38" s="742"/>
      <c r="L38" s="742"/>
    </row>
    <row r="39" spans="1:16" ht="17.100000000000001" customHeight="1" x14ac:dyDescent="0.2">
      <c r="A39" s="742"/>
      <c r="B39" s="12"/>
      <c r="C39" s="12"/>
      <c r="D39" s="1659"/>
      <c r="E39" s="12"/>
      <c r="F39" s="12"/>
      <c r="G39" s="12"/>
      <c r="H39" s="12"/>
      <c r="I39" s="12"/>
      <c r="J39" s="12"/>
      <c r="K39" s="12"/>
      <c r="L39" s="742"/>
    </row>
    <row r="40" spans="1:16" ht="17.100000000000001" customHeight="1" x14ac:dyDescent="0.2">
      <c r="A40" s="742"/>
      <c r="B40" s="12"/>
      <c r="C40" s="12"/>
      <c r="D40" s="1659"/>
      <c r="E40" s="12"/>
      <c r="F40" s="12"/>
      <c r="G40" s="12"/>
      <c r="H40" s="12"/>
      <c r="I40" s="12"/>
      <c r="J40" s="1684"/>
      <c r="K40" s="12"/>
      <c r="L40" s="742"/>
    </row>
    <row r="41" spans="1:16" ht="17.100000000000001" customHeight="1" x14ac:dyDescent="0.2">
      <c r="A41" s="742"/>
      <c r="B41" s="12"/>
      <c r="C41" s="12"/>
      <c r="D41" s="12"/>
      <c r="E41" s="12"/>
      <c r="F41" s="12"/>
      <c r="G41" s="12"/>
      <c r="H41" s="2313" t="s">
        <v>620</v>
      </c>
      <c r="I41" s="2314"/>
      <c r="J41" s="1684"/>
      <c r="K41" s="12"/>
      <c r="L41" s="742"/>
    </row>
    <row r="42" spans="1:16" ht="17.100000000000001" customHeight="1" x14ac:dyDescent="0.2">
      <c r="A42" s="743"/>
      <c r="B42" s="743"/>
      <c r="C42" s="1672"/>
      <c r="D42" s="1673"/>
      <c r="E42" s="1672"/>
      <c r="F42" s="1673"/>
      <c r="G42" s="1673"/>
      <c r="H42" s="2313"/>
      <c r="I42" s="2314"/>
      <c r="J42" s="2303" t="s">
        <v>621</v>
      </c>
      <c r="K42" s="2304"/>
      <c r="L42" s="2304"/>
      <c r="P42" s="1486"/>
    </row>
    <row r="43" spans="1:16" ht="17.100000000000001" customHeight="1" thickBot="1" x14ac:dyDescent="0.25">
      <c r="A43" s="743"/>
      <c r="B43" s="743"/>
      <c r="C43" s="1673"/>
      <c r="D43" s="1673"/>
      <c r="E43" s="1673"/>
      <c r="F43" s="1673"/>
      <c r="G43" s="1673"/>
      <c r="H43" s="2315"/>
      <c r="I43" s="2316"/>
      <c r="J43" s="2305"/>
      <c r="K43" s="2306"/>
      <c r="L43" s="2306"/>
    </row>
    <row r="44" spans="1:16" ht="17.100000000000001" customHeight="1" x14ac:dyDescent="0.2">
      <c r="A44" s="1486"/>
      <c r="B44" s="1486"/>
      <c r="C44" s="2298" t="s">
        <v>619</v>
      </c>
      <c r="D44" s="2298"/>
      <c r="E44" s="2298"/>
      <c r="F44" s="2298"/>
      <c r="G44" s="2298"/>
      <c r="H44" s="2298"/>
      <c r="I44" s="2298"/>
      <c r="J44" s="2299" t="s">
        <v>68</v>
      </c>
      <c r="K44" s="2300"/>
      <c r="L44" s="2300"/>
    </row>
    <row r="45" spans="1:16" ht="18" customHeight="1" thickBot="1" x14ac:dyDescent="0.25">
      <c r="A45" s="1674"/>
      <c r="B45" s="1675"/>
      <c r="C45" s="2308"/>
      <c r="D45" s="2308"/>
      <c r="E45" s="2308"/>
      <c r="F45" s="2308"/>
      <c r="G45" s="2308"/>
      <c r="H45" s="2308"/>
      <c r="I45" s="2308"/>
      <c r="J45" s="2301"/>
      <c r="K45" s="2302"/>
      <c r="L45" s="2302"/>
    </row>
    <row r="46" spans="1:16" ht="17.100000000000001" customHeight="1" x14ac:dyDescent="0.2">
      <c r="A46" s="1486"/>
      <c r="B46" s="1486"/>
      <c r="C46" s="1672"/>
      <c r="D46" s="1673"/>
      <c r="E46" s="1673"/>
      <c r="F46" s="1673"/>
      <c r="G46" s="1673"/>
      <c r="H46" s="1673"/>
      <c r="I46" s="2298" t="s">
        <v>618</v>
      </c>
      <c r="J46" s="2309">
        <v>2018</v>
      </c>
      <c r="K46" s="2310"/>
      <c r="L46" s="2310"/>
    </row>
    <row r="47" spans="1:16" ht="17.100000000000001" customHeight="1" x14ac:dyDescent="0.2">
      <c r="A47" s="1486"/>
      <c r="B47" s="1652"/>
      <c r="C47" s="1673"/>
      <c r="D47" s="1673"/>
      <c r="E47" s="1673"/>
      <c r="F47" s="1673"/>
      <c r="G47" s="1673"/>
      <c r="H47" s="1673"/>
      <c r="I47" s="2298"/>
      <c r="J47" s="2311"/>
      <c r="K47" s="2312"/>
      <c r="L47" s="2312"/>
    </row>
    <row r="48" spans="1:16" ht="17.100000000000001" customHeight="1" x14ac:dyDescent="0.2">
      <c r="B48" s="1494"/>
      <c r="C48" s="12"/>
      <c r="D48" s="12"/>
      <c r="E48" s="12"/>
      <c r="F48" s="12"/>
      <c r="G48" s="12"/>
      <c r="H48" s="12"/>
      <c r="I48" s="12"/>
      <c r="J48" s="2311"/>
      <c r="K48" s="2312"/>
      <c r="L48" s="2312"/>
      <c r="O48" s="1493"/>
    </row>
    <row r="49" spans="2:12" ht="17.100000000000001" customHeight="1" x14ac:dyDescent="0.2">
      <c r="B49" s="1494"/>
      <c r="C49" s="742"/>
      <c r="D49" s="742"/>
      <c r="E49" s="742"/>
      <c r="F49" s="742"/>
      <c r="G49" s="742"/>
      <c r="H49" s="742"/>
      <c r="I49" s="742"/>
      <c r="J49" s="1681"/>
      <c r="K49" s="742"/>
      <c r="L49" s="742"/>
    </row>
    <row r="50" spans="2:12" ht="17.100000000000001" customHeight="1" x14ac:dyDescent="0.2">
      <c r="B50" s="742"/>
      <c r="C50" s="742"/>
      <c r="D50" s="742"/>
      <c r="E50" s="742"/>
      <c r="F50" s="742"/>
      <c r="G50" s="742"/>
      <c r="H50" s="742"/>
      <c r="I50" s="742"/>
      <c r="J50" s="1681"/>
      <c r="K50" s="742"/>
      <c r="L50" s="742"/>
    </row>
    <row r="51" spans="2:12" ht="17.100000000000001" customHeight="1" x14ac:dyDescent="0.2">
      <c r="B51" s="1495"/>
      <c r="C51" s="1495"/>
      <c r="D51" s="742"/>
      <c r="E51" s="742"/>
      <c r="F51" s="742"/>
      <c r="G51" s="742"/>
      <c r="H51" s="742"/>
      <c r="I51" s="742"/>
      <c r="J51" s="742"/>
      <c r="K51" s="742"/>
      <c r="L51" s="742"/>
    </row>
    <row r="52" spans="2:12" ht="17.100000000000001" customHeight="1" x14ac:dyDescent="0.2">
      <c r="B52" s="742"/>
      <c r="C52" s="742"/>
      <c r="D52" s="742"/>
      <c r="E52" s="742"/>
      <c r="F52" s="742"/>
      <c r="G52" s="742"/>
      <c r="H52" s="742"/>
      <c r="I52" s="742"/>
      <c r="J52" s="742"/>
      <c r="K52" s="742"/>
      <c r="L52" s="742"/>
    </row>
    <row r="53" spans="2:12" ht="17.100000000000001" customHeight="1" x14ac:dyDescent="0.2"/>
    <row r="54" spans="2:12" ht="17.100000000000001" customHeight="1" x14ac:dyDescent="0.2">
      <c r="B54" s="742"/>
      <c r="J54" s="1496"/>
      <c r="K54" s="742"/>
    </row>
    <row r="55" spans="2:12" ht="17.100000000000001" customHeight="1" x14ac:dyDescent="0.2">
      <c r="B55" s="742"/>
      <c r="J55" s="1497"/>
      <c r="K55" s="742"/>
    </row>
    <row r="56" spans="2:12" ht="17.100000000000001" customHeight="1" x14ac:dyDescent="0.2">
      <c r="B56" s="742"/>
      <c r="J56" s="1497"/>
      <c r="K56" s="742"/>
    </row>
    <row r="57" spans="2:12" ht="17.100000000000001" customHeight="1" x14ac:dyDescent="0.2">
      <c r="B57" s="742"/>
      <c r="J57" s="1497"/>
      <c r="K57" s="742"/>
    </row>
    <row r="58" spans="2:12" ht="12.95" customHeight="1" x14ac:dyDescent="0.2"/>
    <row r="59" spans="2:12" ht="12.95" customHeight="1" x14ac:dyDescent="0.2"/>
    <row r="60" spans="2:12" ht="12.95" customHeight="1" x14ac:dyDescent="0.2"/>
    <row r="61" spans="2:12" ht="12.95" customHeight="1" x14ac:dyDescent="0.2"/>
    <row r="62" spans="2:12" ht="12.95" customHeight="1" x14ac:dyDescent="0.2"/>
  </sheetData>
  <mergeCells count="7">
    <mergeCell ref="I46:I47"/>
    <mergeCell ref="J44:L45"/>
    <mergeCell ref="J42:L43"/>
    <mergeCell ref="B2:D2"/>
    <mergeCell ref="C44:I45"/>
    <mergeCell ref="J46:L48"/>
    <mergeCell ref="H41:I4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3"/>
  <sheetViews>
    <sheetView view="pageBreakPreview" zoomScaleNormal="100" zoomScaleSheetLayoutView="100" workbookViewId="0"/>
  </sheetViews>
  <sheetFormatPr defaultRowHeight="12.75" x14ac:dyDescent="0.2"/>
  <cols>
    <col min="1" max="1" width="10.28515625" style="262" customWidth="1"/>
    <col min="2" max="2" width="6" style="262" customWidth="1"/>
    <col min="3" max="17" width="7.7109375" style="262" customWidth="1"/>
    <col min="18" max="18" width="1.7109375" style="262" customWidth="1"/>
    <col min="19" max="20" width="9.140625" style="262"/>
    <col min="21" max="23" width="12.7109375" style="262" customWidth="1"/>
    <col min="24" max="16384" width="9.140625" style="262"/>
  </cols>
  <sheetData>
    <row r="2" spans="1:29" ht="16.5" customHeight="1" thickBot="1" x14ac:dyDescent="0.3">
      <c r="A2" s="2402" t="s">
        <v>483</v>
      </c>
      <c r="B2" s="2402"/>
      <c r="C2" s="2402"/>
      <c r="D2" s="2402"/>
      <c r="E2" s="2402"/>
      <c r="F2" s="2402"/>
      <c r="G2" s="2402"/>
      <c r="H2" s="2402"/>
      <c r="I2" s="2402"/>
      <c r="J2" s="2402"/>
      <c r="K2" s="2402"/>
      <c r="L2" s="2402"/>
      <c r="M2" s="2402"/>
      <c r="N2" s="2402"/>
      <c r="O2" s="2402"/>
      <c r="P2" s="2402"/>
      <c r="Q2" s="2401" t="s">
        <v>484</v>
      </c>
      <c r="R2" s="2401"/>
    </row>
    <row r="3" spans="1:29" ht="6" customHeight="1" x14ac:dyDescent="0.25"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63"/>
    </row>
    <row r="4" spans="1:29" ht="6" customHeight="1" x14ac:dyDescent="0.25"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63"/>
    </row>
    <row r="5" spans="1:29" ht="30" customHeight="1" x14ac:dyDescent="0.25">
      <c r="B5" s="472"/>
      <c r="C5" s="2395" t="s">
        <v>481</v>
      </c>
      <c r="D5" s="2396"/>
      <c r="E5" s="2396"/>
      <c r="F5" s="2396"/>
      <c r="G5" s="2397"/>
      <c r="H5" s="2395" t="s">
        <v>482</v>
      </c>
      <c r="I5" s="2396"/>
      <c r="J5" s="2396"/>
      <c r="K5" s="2396"/>
      <c r="L5" s="2397"/>
      <c r="M5" s="2398" t="s">
        <v>386</v>
      </c>
      <c r="N5" s="2399"/>
      <c r="O5" s="2399"/>
      <c r="P5" s="2399"/>
      <c r="Q5" s="2400"/>
      <c r="T5" s="264"/>
      <c r="U5" s="274"/>
      <c r="V5" s="507"/>
      <c r="W5" s="507"/>
      <c r="X5" s="264"/>
    </row>
    <row r="6" spans="1:29" ht="12" customHeight="1" x14ac:dyDescent="0.25">
      <c r="A6" s="596"/>
      <c r="B6" s="967" t="s">
        <v>65</v>
      </c>
      <c r="C6" s="1442" t="s">
        <v>382</v>
      </c>
      <c r="D6" s="1443" t="s">
        <v>383</v>
      </c>
      <c r="E6" s="1438" t="s">
        <v>384</v>
      </c>
      <c r="F6" s="237" t="s">
        <v>385</v>
      </c>
      <c r="G6" s="741" t="s">
        <v>38</v>
      </c>
      <c r="H6" s="1442" t="str">
        <f>C6</f>
        <v>Německo</v>
      </c>
      <c r="I6" s="1443" t="str">
        <f>D6</f>
        <v>Slovensko</v>
      </c>
      <c r="J6" s="1438" t="str">
        <f>E6</f>
        <v>Polsko</v>
      </c>
      <c r="K6" s="1438" t="str">
        <f>F6</f>
        <v>Rakousko</v>
      </c>
      <c r="L6" s="741" t="str">
        <f>G6</f>
        <v>celkem</v>
      </c>
      <c r="M6" s="1442" t="str">
        <f>C6</f>
        <v>Německo</v>
      </c>
      <c r="N6" s="1443" t="str">
        <f>D6</f>
        <v>Slovensko</v>
      </c>
      <c r="O6" s="1438" t="str">
        <f>E6</f>
        <v>Polsko</v>
      </c>
      <c r="P6" s="1438" t="str">
        <f>F6</f>
        <v>Rakousko</v>
      </c>
      <c r="Q6" s="741" t="s">
        <v>38</v>
      </c>
      <c r="R6" s="937"/>
      <c r="S6" s="935"/>
      <c r="T6" s="934"/>
      <c r="U6" s="936"/>
      <c r="V6" s="936"/>
      <c r="W6" s="507"/>
      <c r="X6" s="933"/>
    </row>
    <row r="7" spans="1:29" ht="12.95" customHeight="1" x14ac:dyDescent="0.25">
      <c r="A7" s="2403" t="s">
        <v>494</v>
      </c>
      <c r="B7" s="1238">
        <v>2009</v>
      </c>
      <c r="C7" s="1353">
        <v>9641.7954715041433</v>
      </c>
      <c r="D7" s="1133">
        <v>24808.21052849586</v>
      </c>
      <c r="E7" s="1133">
        <v>0</v>
      </c>
      <c r="F7" s="1444">
        <v>0</v>
      </c>
      <c r="G7" s="1445">
        <f>SUM(C7:F7)</f>
        <v>34450.006000000001</v>
      </c>
      <c r="H7" s="1353">
        <v>25228.460693975223</v>
      </c>
      <c r="I7" s="1133">
        <v>550.6527108270335</v>
      </c>
      <c r="J7" s="1133">
        <v>0</v>
      </c>
      <c r="K7" s="1133">
        <v>29.361595197740115</v>
      </c>
      <c r="L7" s="1445">
        <f>SUM(H7:K7)</f>
        <v>25808.474999999999</v>
      </c>
      <c r="M7" s="1353">
        <f>C7-H7</f>
        <v>-15586.66522247108</v>
      </c>
      <c r="N7" s="1133">
        <f t="shared" ref="N7:P7" si="0">D7-I7</f>
        <v>24257.557817668825</v>
      </c>
      <c r="O7" s="1133">
        <f t="shared" si="0"/>
        <v>0</v>
      </c>
      <c r="P7" s="1133">
        <f t="shared" si="0"/>
        <v>-29.361595197740115</v>
      </c>
      <c r="Q7" s="1446">
        <f>G7-L7</f>
        <v>8641.5310000000027</v>
      </c>
      <c r="R7" s="973"/>
      <c r="S7" s="1432"/>
      <c r="T7" s="1559"/>
      <c r="U7" s="940"/>
      <c r="V7" s="940"/>
      <c r="W7" s="507"/>
      <c r="X7" s="933"/>
      <c r="Y7" s="738"/>
      <c r="Z7" s="738"/>
      <c r="AB7" s="738"/>
      <c r="AC7" s="738"/>
    </row>
    <row r="8" spans="1:29" ht="12.95" customHeight="1" x14ac:dyDescent="0.25">
      <c r="A8" s="2404"/>
      <c r="B8" s="1123">
        <v>2010</v>
      </c>
      <c r="C8" s="1161">
        <v>7705.1062551438981</v>
      </c>
      <c r="D8" s="213">
        <v>32708.268744856105</v>
      </c>
      <c r="E8" s="213">
        <v>0</v>
      </c>
      <c r="F8" s="1447">
        <v>0</v>
      </c>
      <c r="G8" s="1448">
        <f t="shared" ref="G8:G15" si="1">SUM(C8:F8)</f>
        <v>40413.375</v>
      </c>
      <c r="H8" s="1161">
        <v>27839.077023290345</v>
      </c>
      <c r="I8" s="213">
        <v>4168.2259767096539</v>
      </c>
      <c r="J8" s="213">
        <v>0.28199999999999997</v>
      </c>
      <c r="K8" s="213">
        <v>55.036999999999999</v>
      </c>
      <c r="L8" s="1448">
        <f t="shared" ref="L8:L16" si="2">SUM(H8:K8)</f>
        <v>32062.621999999999</v>
      </c>
      <c r="M8" s="1161">
        <f t="shared" ref="M8:M15" si="3">C8-H8</f>
        <v>-20133.970768146446</v>
      </c>
      <c r="N8" s="213">
        <f t="shared" ref="N8:N16" si="4">D8-I8</f>
        <v>28540.04276814645</v>
      </c>
      <c r="O8" s="213">
        <f t="shared" ref="O8:O16" si="5">E8-J8</f>
        <v>-0.28199999999999997</v>
      </c>
      <c r="P8" s="213">
        <f t="shared" ref="P8:P16" si="6">F8-K8</f>
        <v>-55.036999999999999</v>
      </c>
      <c r="Q8" s="1449">
        <f t="shared" ref="Q8:Q16" si="7">G8-L8</f>
        <v>8350.7530000000006</v>
      </c>
      <c r="R8" s="979"/>
      <c r="S8" s="1432"/>
      <c r="T8" s="1559"/>
      <c r="U8" s="940"/>
      <c r="V8" s="938"/>
      <c r="W8" s="508"/>
      <c r="X8" s="933"/>
      <c r="Y8" s="738"/>
      <c r="Z8" s="738"/>
      <c r="AB8" s="738"/>
      <c r="AC8" s="738"/>
    </row>
    <row r="9" spans="1:29" ht="12.95" customHeight="1" x14ac:dyDescent="0.25">
      <c r="A9" s="2404"/>
      <c r="B9" s="1239">
        <v>2011</v>
      </c>
      <c r="C9" s="1353">
        <v>9456.0570797640412</v>
      </c>
      <c r="D9" s="1133">
        <v>29540.573520235965</v>
      </c>
      <c r="E9" s="1133">
        <v>0</v>
      </c>
      <c r="F9" s="1444">
        <v>0</v>
      </c>
      <c r="G9" s="1445">
        <f t="shared" si="1"/>
        <v>38996.630600000004</v>
      </c>
      <c r="H9" s="1353">
        <v>26966.557255150732</v>
      </c>
      <c r="I9" s="1133">
        <v>2600.6677683756993</v>
      </c>
      <c r="J9" s="1133">
        <v>223.72019299999999</v>
      </c>
      <c r="K9" s="1133">
        <v>51.685902453737484</v>
      </c>
      <c r="L9" s="1445">
        <f t="shared" si="2"/>
        <v>29842.631118980171</v>
      </c>
      <c r="M9" s="1353">
        <f t="shared" si="3"/>
        <v>-17510.500175386689</v>
      </c>
      <c r="N9" s="1133">
        <f t="shared" si="4"/>
        <v>26939.905751860264</v>
      </c>
      <c r="O9" s="1133">
        <f t="shared" si="5"/>
        <v>-223.72019299999999</v>
      </c>
      <c r="P9" s="1133">
        <f t="shared" si="6"/>
        <v>-51.685902453737484</v>
      </c>
      <c r="Q9" s="1446">
        <f t="shared" si="7"/>
        <v>9153.9994810198332</v>
      </c>
      <c r="R9" s="979"/>
      <c r="S9" s="1432"/>
      <c r="T9" s="1559"/>
      <c r="U9" s="940"/>
      <c r="V9" s="938"/>
      <c r="W9" s="264"/>
      <c r="X9" s="933"/>
      <c r="Y9" s="738"/>
      <c r="Z9" s="738"/>
      <c r="AB9" s="738"/>
      <c r="AC9" s="738"/>
    </row>
    <row r="10" spans="1:29" ht="12.95" customHeight="1" x14ac:dyDescent="0.25">
      <c r="A10" s="2404"/>
      <c r="B10" s="1123">
        <v>2012</v>
      </c>
      <c r="C10" s="1161">
        <v>21569.867699999995</v>
      </c>
      <c r="D10" s="213">
        <v>18168.370599999998</v>
      </c>
      <c r="E10" s="213">
        <v>0</v>
      </c>
      <c r="F10" s="1447">
        <v>0</v>
      </c>
      <c r="G10" s="1448">
        <f t="shared" si="1"/>
        <v>39738.238299999997</v>
      </c>
      <c r="H10" s="1161">
        <v>24407.6957</v>
      </c>
      <c r="I10" s="213">
        <v>7260.0204999999987</v>
      </c>
      <c r="J10" s="213">
        <v>599.99756932540424</v>
      </c>
      <c r="K10" s="213">
        <v>6.7504306745899756</v>
      </c>
      <c r="L10" s="1448">
        <f t="shared" si="2"/>
        <v>32274.464199999995</v>
      </c>
      <c r="M10" s="1161">
        <f>C10-H10</f>
        <v>-2837.828000000005</v>
      </c>
      <c r="N10" s="213">
        <f t="shared" si="4"/>
        <v>10908.3501</v>
      </c>
      <c r="O10" s="213">
        <f t="shared" si="5"/>
        <v>-599.99756932540424</v>
      </c>
      <c r="P10" s="213">
        <f t="shared" si="6"/>
        <v>-6.7504306745899756</v>
      </c>
      <c r="Q10" s="1449">
        <f t="shared" si="7"/>
        <v>7463.7741000000024</v>
      </c>
      <c r="R10" s="979"/>
      <c r="S10" s="1432"/>
      <c r="T10" s="1559"/>
      <c r="U10" s="940"/>
      <c r="V10" s="938"/>
      <c r="W10" s="264"/>
      <c r="X10" s="933"/>
      <c r="Y10" s="738"/>
      <c r="Z10" s="738"/>
      <c r="AB10" s="738"/>
      <c r="AC10" s="738"/>
    </row>
    <row r="11" spans="1:29" ht="12.95" customHeight="1" x14ac:dyDescent="0.25">
      <c r="A11" s="2404"/>
      <c r="B11" s="1239">
        <v>2013</v>
      </c>
      <c r="C11" s="1353">
        <v>31484.850992683652</v>
      </c>
      <c r="D11" s="1133">
        <v>12063.874336402767</v>
      </c>
      <c r="E11" s="1133">
        <v>0</v>
      </c>
      <c r="F11" s="1444">
        <v>0</v>
      </c>
      <c r="G11" s="1445">
        <f t="shared" si="1"/>
        <v>43548.725329086417</v>
      </c>
      <c r="H11" s="1353">
        <v>28960.214886600494</v>
      </c>
      <c r="I11" s="1133">
        <v>5522.0406468739557</v>
      </c>
      <c r="J11" s="1133">
        <v>595.20243089382916</v>
      </c>
      <c r="K11" s="1133">
        <v>0</v>
      </c>
      <c r="L11" s="1445">
        <f t="shared" si="2"/>
        <v>35077.457964368274</v>
      </c>
      <c r="M11" s="1353">
        <f t="shared" si="3"/>
        <v>2524.6361060831587</v>
      </c>
      <c r="N11" s="1133">
        <f t="shared" si="4"/>
        <v>6541.8336895288112</v>
      </c>
      <c r="O11" s="1133">
        <f t="shared" si="5"/>
        <v>-595.20243089382916</v>
      </c>
      <c r="P11" s="1133">
        <f t="shared" si="6"/>
        <v>0</v>
      </c>
      <c r="Q11" s="1446">
        <f t="shared" si="7"/>
        <v>8471.2673647181437</v>
      </c>
      <c r="R11" s="979"/>
      <c r="S11" s="1432"/>
      <c r="T11" s="1559"/>
      <c r="U11" s="940"/>
      <c r="V11" s="940"/>
      <c r="W11" s="506"/>
      <c r="X11" s="933"/>
      <c r="Y11" s="738"/>
      <c r="Z11" s="738"/>
      <c r="AB11" s="738"/>
      <c r="AC11" s="738"/>
    </row>
    <row r="12" spans="1:29" ht="12.95" customHeight="1" x14ac:dyDescent="0.25">
      <c r="A12" s="2404"/>
      <c r="B12" s="1123">
        <v>2014</v>
      </c>
      <c r="C12" s="1161">
        <v>36041.816490405341</v>
      </c>
      <c r="D12" s="213">
        <v>498.92663820769997</v>
      </c>
      <c r="E12" s="1273">
        <v>0</v>
      </c>
      <c r="F12" s="1450">
        <v>0</v>
      </c>
      <c r="G12" s="1448">
        <f t="shared" si="1"/>
        <v>36540.743128613038</v>
      </c>
      <c r="H12" s="1161">
        <v>19445.680430693461</v>
      </c>
      <c r="I12" s="213">
        <v>9425.6564325856016</v>
      </c>
      <c r="J12" s="213">
        <v>420.06924781095051</v>
      </c>
      <c r="K12" s="213">
        <v>0</v>
      </c>
      <c r="L12" s="1448">
        <f t="shared" si="2"/>
        <v>29291.406111090015</v>
      </c>
      <c r="M12" s="1161">
        <f t="shared" si="3"/>
        <v>16596.13605971188</v>
      </c>
      <c r="N12" s="213">
        <f t="shared" si="4"/>
        <v>-8926.7297943779013</v>
      </c>
      <c r="O12" s="213">
        <f t="shared" si="5"/>
        <v>-420.06924781095051</v>
      </c>
      <c r="P12" s="213">
        <f t="shared" si="6"/>
        <v>0</v>
      </c>
      <c r="Q12" s="1449">
        <f t="shared" si="7"/>
        <v>7249.337017523023</v>
      </c>
      <c r="R12" s="979"/>
      <c r="S12" s="1432"/>
      <c r="T12" s="1559"/>
      <c r="U12" s="940"/>
      <c r="V12" s="938"/>
      <c r="W12" s="264"/>
      <c r="X12" s="933"/>
      <c r="Y12" s="738"/>
      <c r="Z12" s="738"/>
      <c r="AB12" s="738"/>
      <c r="AC12" s="738"/>
    </row>
    <row r="13" spans="1:29" ht="12.95" customHeight="1" x14ac:dyDescent="0.25">
      <c r="A13" s="2404"/>
      <c r="B13" s="1239">
        <v>2015</v>
      </c>
      <c r="C13" s="1353">
        <v>35668.352425516699</v>
      </c>
      <c r="D13" s="1133">
        <v>13.3220516438</v>
      </c>
      <c r="E13" s="1451">
        <v>0</v>
      </c>
      <c r="F13" s="1452">
        <v>0</v>
      </c>
      <c r="G13" s="1445">
        <f t="shared" si="1"/>
        <v>35681.674477160501</v>
      </c>
      <c r="H13" s="1353">
        <v>17255.655977554401</v>
      </c>
      <c r="I13" s="1133">
        <v>10934.865928601199</v>
      </c>
      <c r="J13" s="1133">
        <v>17.349299321276735</v>
      </c>
      <c r="K13" s="1133">
        <v>0</v>
      </c>
      <c r="L13" s="1445">
        <f t="shared" si="2"/>
        <v>28207.871205476877</v>
      </c>
      <c r="M13" s="1353">
        <f t="shared" si="3"/>
        <v>18412.696447962298</v>
      </c>
      <c r="N13" s="1133">
        <f t="shared" si="4"/>
        <v>-10921.543876957399</v>
      </c>
      <c r="O13" s="1133">
        <f t="shared" si="5"/>
        <v>-17.349299321276735</v>
      </c>
      <c r="P13" s="1133">
        <f t="shared" si="6"/>
        <v>0</v>
      </c>
      <c r="Q13" s="1446">
        <f t="shared" si="7"/>
        <v>7473.8032716836242</v>
      </c>
      <c r="R13" s="979"/>
      <c r="S13" s="1432"/>
      <c r="T13" s="1559"/>
      <c r="U13" s="940"/>
      <c r="V13" s="939"/>
      <c r="X13" s="933"/>
      <c r="Y13" s="738"/>
      <c r="Z13" s="738"/>
      <c r="AB13" s="738"/>
      <c r="AC13" s="738"/>
    </row>
    <row r="14" spans="1:29" ht="12.95" customHeight="1" x14ac:dyDescent="0.25">
      <c r="A14" s="2404"/>
      <c r="B14" s="1123">
        <v>2016</v>
      </c>
      <c r="C14" s="1161">
        <v>32326.028315238218</v>
      </c>
      <c r="D14" s="213">
        <v>1648.6281678393757</v>
      </c>
      <c r="E14" s="1273">
        <v>0</v>
      </c>
      <c r="F14" s="1450">
        <v>0</v>
      </c>
      <c r="G14" s="1448">
        <f t="shared" si="1"/>
        <v>33974.656483077597</v>
      </c>
      <c r="H14" s="1161">
        <v>23167.632847425382</v>
      </c>
      <c r="I14" s="213">
        <v>2677.8833210831585</v>
      </c>
      <c r="J14" s="213">
        <v>6.0604394373939252</v>
      </c>
      <c r="K14" s="213">
        <v>0</v>
      </c>
      <c r="L14" s="1448">
        <f t="shared" si="2"/>
        <v>25851.576607945935</v>
      </c>
      <c r="M14" s="1161">
        <f t="shared" si="3"/>
        <v>9158.3954678128357</v>
      </c>
      <c r="N14" s="213">
        <f t="shared" si="4"/>
        <v>-1029.2551532437828</v>
      </c>
      <c r="O14" s="213">
        <f t="shared" si="5"/>
        <v>-6.0604394373939252</v>
      </c>
      <c r="P14" s="213">
        <f t="shared" si="6"/>
        <v>0</v>
      </c>
      <c r="Q14" s="1449">
        <f t="shared" si="7"/>
        <v>8123.0798751316615</v>
      </c>
      <c r="R14" s="979"/>
      <c r="S14" s="1432"/>
      <c r="T14" s="1559"/>
      <c r="U14" s="940"/>
      <c r="V14" s="939"/>
      <c r="X14" s="933"/>
      <c r="Y14" s="738"/>
      <c r="Z14" s="738"/>
      <c r="AB14" s="738"/>
      <c r="AC14" s="738"/>
    </row>
    <row r="15" spans="1:29" ht="12.95" customHeight="1" x14ac:dyDescent="0.25">
      <c r="A15" s="2404"/>
      <c r="B15" s="1239">
        <v>2017</v>
      </c>
      <c r="C15" s="1453">
        <v>34749.522928376326</v>
      </c>
      <c r="D15" s="1451">
        <v>259.66897457537715</v>
      </c>
      <c r="E15" s="1451">
        <v>0</v>
      </c>
      <c r="F15" s="1452">
        <v>0</v>
      </c>
      <c r="G15" s="1445">
        <f t="shared" si="1"/>
        <v>35009.191902951701</v>
      </c>
      <c r="H15" s="1453">
        <v>22628.825565408137</v>
      </c>
      <c r="I15" s="1451">
        <v>3372.3352705981647</v>
      </c>
      <c r="J15" s="1451">
        <v>118.0526715530339</v>
      </c>
      <c r="K15" s="1451">
        <v>0.90380112489671616</v>
      </c>
      <c r="L15" s="1445">
        <f>SUM(H15:K15)</f>
        <v>26120.117308684228</v>
      </c>
      <c r="M15" s="1353">
        <f t="shared" si="3"/>
        <v>12120.697362968189</v>
      </c>
      <c r="N15" s="1133">
        <f t="shared" si="4"/>
        <v>-3112.6662960227877</v>
      </c>
      <c r="O15" s="1133">
        <f t="shared" si="5"/>
        <v>-118.0526715530339</v>
      </c>
      <c r="P15" s="1133">
        <f t="shared" si="6"/>
        <v>-0.90380112489671616</v>
      </c>
      <c r="Q15" s="1446">
        <f t="shared" si="7"/>
        <v>8889.074594267473</v>
      </c>
      <c r="R15" s="974"/>
      <c r="S15" s="1432"/>
      <c r="T15" s="1559"/>
      <c r="U15" s="940"/>
      <c r="V15" s="939"/>
      <c r="X15" s="933"/>
      <c r="Y15" s="738"/>
      <c r="Z15" s="738"/>
      <c r="AB15" s="738"/>
      <c r="AC15" s="738"/>
    </row>
    <row r="16" spans="1:29" ht="12.95" customHeight="1" thickBot="1" x14ac:dyDescent="0.3">
      <c r="A16" s="2405"/>
      <c r="B16" s="1240">
        <v>2018</v>
      </c>
      <c r="C16" s="1454">
        <v>38428.361870454697</v>
      </c>
      <c r="D16" s="1455">
        <v>1341.40355839224</v>
      </c>
      <c r="E16" s="1455">
        <v>0</v>
      </c>
      <c r="F16" s="1456">
        <v>0</v>
      </c>
      <c r="G16" s="1457">
        <f>SUM(C16:F16)</f>
        <v>39769.765428846935</v>
      </c>
      <c r="H16" s="1458">
        <v>27888.889671508878</v>
      </c>
      <c r="I16" s="1459">
        <v>3504.9724200865076</v>
      </c>
      <c r="J16" s="1459">
        <v>366.61712195014911</v>
      </c>
      <c r="K16" s="1455">
        <v>1.295345231527778</v>
      </c>
      <c r="L16" s="1457">
        <f t="shared" si="2"/>
        <v>31761.774558777062</v>
      </c>
      <c r="M16" s="1460">
        <f>C16-H16</f>
        <v>10539.472198945819</v>
      </c>
      <c r="N16" s="1461">
        <f t="shared" si="4"/>
        <v>-2163.5688616942675</v>
      </c>
      <c r="O16" s="1461">
        <f t="shared" si="5"/>
        <v>-366.61712195014911</v>
      </c>
      <c r="P16" s="1461">
        <f t="shared" si="6"/>
        <v>-1.295345231527778</v>
      </c>
      <c r="Q16" s="1462">
        <f t="shared" si="7"/>
        <v>8007.9908700698725</v>
      </c>
      <c r="R16" s="978"/>
      <c r="S16" s="1432"/>
      <c r="T16" s="1559"/>
      <c r="U16" s="940"/>
      <c r="V16" s="939"/>
      <c r="X16" s="933"/>
      <c r="Y16" s="738"/>
      <c r="Z16" s="738"/>
      <c r="AB16" s="738"/>
      <c r="AC16" s="738"/>
    </row>
    <row r="17" spans="1:29" ht="12.95" customHeight="1" x14ac:dyDescent="0.25">
      <c r="A17" s="2406" t="s">
        <v>50</v>
      </c>
      <c r="B17" s="1241">
        <v>2009</v>
      </c>
      <c r="C17" s="417">
        <v>101628.63210900653</v>
      </c>
      <c r="D17" s="37">
        <v>262977.16089099355</v>
      </c>
      <c r="E17" s="37">
        <v>0</v>
      </c>
      <c r="F17" s="1463">
        <v>0</v>
      </c>
      <c r="G17" s="1218">
        <f>SUM(C17:F17)</f>
        <v>364605.79300000006</v>
      </c>
      <c r="H17" s="417">
        <v>267049.32619400008</v>
      </c>
      <c r="I17" s="37">
        <v>5781.3276649999998</v>
      </c>
      <c r="J17" s="37">
        <v>0</v>
      </c>
      <c r="K17" s="37">
        <v>311.82014099999998</v>
      </c>
      <c r="L17" s="1218">
        <f>SUM(H17:K17)</f>
        <v>273142.47400000005</v>
      </c>
      <c r="M17" s="417">
        <f>C17-H17</f>
        <v>-165420.69408499356</v>
      </c>
      <c r="N17" s="37">
        <f t="shared" ref="N17:N26" si="8">D17-I17</f>
        <v>257195.83322599356</v>
      </c>
      <c r="O17" s="37">
        <f t="shared" ref="O17:O26" si="9">E17-J17</f>
        <v>0</v>
      </c>
      <c r="P17" s="37">
        <f t="shared" ref="P17:P26" si="10">F17-K17</f>
        <v>-311.82014099999998</v>
      </c>
      <c r="Q17" s="1217">
        <f t="shared" ref="Q17:Q26" si="11">G17-L17</f>
        <v>91463.319000000018</v>
      </c>
      <c r="R17" s="264"/>
      <c r="S17" s="933"/>
      <c r="T17" s="1560"/>
      <c r="U17" s="938"/>
      <c r="V17" s="939"/>
      <c r="X17" s="933"/>
      <c r="Y17" s="738"/>
      <c r="Z17" s="738"/>
      <c r="AB17" s="738"/>
      <c r="AC17" s="738"/>
    </row>
    <row r="18" spans="1:29" ht="12.95" customHeight="1" x14ac:dyDescent="0.25">
      <c r="A18" s="2406"/>
      <c r="B18" s="1123">
        <v>2010</v>
      </c>
      <c r="C18" s="1161">
        <v>81280.010320093701</v>
      </c>
      <c r="D18" s="213">
        <v>346594.45967990626</v>
      </c>
      <c r="E18" s="213">
        <v>0</v>
      </c>
      <c r="F18" s="1447">
        <v>0</v>
      </c>
      <c r="G18" s="1448">
        <f t="shared" ref="G18:G26" si="12">SUM(C18:F18)</f>
        <v>427874.47</v>
      </c>
      <c r="H18" s="1161">
        <v>294685.92895699997</v>
      </c>
      <c r="I18" s="213">
        <v>44175.348829999995</v>
      </c>
      <c r="J18" s="213">
        <v>2.9980000000000002</v>
      </c>
      <c r="K18" s="213">
        <v>584.70600000000002</v>
      </c>
      <c r="L18" s="1448">
        <f t="shared" ref="L18:L26" si="13">SUM(H18:K18)</f>
        <v>339448.98178699997</v>
      </c>
      <c r="M18" s="1161">
        <f t="shared" ref="M18:M26" si="14">C18-H18</f>
        <v>-213405.91863690625</v>
      </c>
      <c r="N18" s="213">
        <f t="shared" si="8"/>
        <v>302419.11084990628</v>
      </c>
      <c r="O18" s="213">
        <f t="shared" si="9"/>
        <v>-2.9980000000000002</v>
      </c>
      <c r="P18" s="213">
        <f t="shared" si="10"/>
        <v>-584.70600000000002</v>
      </c>
      <c r="Q18" s="1449">
        <f t="shared" si="11"/>
        <v>88425.488213000004</v>
      </c>
      <c r="R18" s="593"/>
      <c r="S18" s="933"/>
      <c r="T18" s="1560"/>
      <c r="U18" s="938"/>
      <c r="V18" s="939"/>
      <c r="X18" s="933"/>
      <c r="Y18" s="738"/>
      <c r="Z18" s="738"/>
      <c r="AB18" s="738"/>
      <c r="AC18" s="738"/>
    </row>
    <row r="19" spans="1:29" ht="12.95" customHeight="1" x14ac:dyDescent="0.25">
      <c r="A19" s="2406"/>
      <c r="B19" s="1238">
        <v>2011</v>
      </c>
      <c r="C19" s="1353">
        <v>99778.922748248195</v>
      </c>
      <c r="D19" s="1133">
        <v>313286.55385175179</v>
      </c>
      <c r="E19" s="1133">
        <v>0</v>
      </c>
      <c r="F19" s="1444">
        <v>0</v>
      </c>
      <c r="G19" s="1445">
        <f t="shared" si="12"/>
        <v>413065.47659999999</v>
      </c>
      <c r="H19" s="1353">
        <v>285555.11334828997</v>
      </c>
      <c r="I19" s="1133">
        <v>27602.89732</v>
      </c>
      <c r="J19" s="1133">
        <v>2372.14626</v>
      </c>
      <c r="K19" s="1133">
        <v>549.17107170999998</v>
      </c>
      <c r="L19" s="1445">
        <f t="shared" si="13"/>
        <v>316079.32799999998</v>
      </c>
      <c r="M19" s="1353">
        <f t="shared" si="14"/>
        <v>-185776.19060004177</v>
      </c>
      <c r="N19" s="1133">
        <f t="shared" si="8"/>
        <v>285683.6565317518</v>
      </c>
      <c r="O19" s="1133">
        <f t="shared" si="9"/>
        <v>-2372.14626</v>
      </c>
      <c r="P19" s="1133">
        <f t="shared" si="10"/>
        <v>-549.17107170999998</v>
      </c>
      <c r="Q19" s="1446">
        <f t="shared" si="11"/>
        <v>96986.148600000015</v>
      </c>
      <c r="R19" s="593"/>
      <c r="S19" s="933"/>
      <c r="T19" s="1560"/>
      <c r="U19" s="938"/>
      <c r="V19" s="939"/>
      <c r="X19" s="933"/>
      <c r="Y19" s="738"/>
      <c r="Z19" s="738"/>
      <c r="AB19" s="738"/>
      <c r="AC19" s="738"/>
    </row>
    <row r="20" spans="1:29" ht="12.95" customHeight="1" x14ac:dyDescent="0.25">
      <c r="A20" s="2406"/>
      <c r="B20" s="1123">
        <v>2012</v>
      </c>
      <c r="C20" s="1161">
        <v>227495.37578900007</v>
      </c>
      <c r="D20" s="213">
        <v>193223.35860000001</v>
      </c>
      <c r="E20" s="213">
        <v>0</v>
      </c>
      <c r="F20" s="1447">
        <v>0</v>
      </c>
      <c r="G20" s="1448">
        <f t="shared" si="12"/>
        <v>420718.73438900011</v>
      </c>
      <c r="H20" s="1161">
        <v>258212.24038599999</v>
      </c>
      <c r="I20" s="213">
        <v>77223.778299999976</v>
      </c>
      <c r="J20" s="213">
        <v>6367.0278140500368</v>
      </c>
      <c r="K20" s="213">
        <v>71.751785949999984</v>
      </c>
      <c r="L20" s="1448">
        <f t="shared" si="13"/>
        <v>341874.79828599998</v>
      </c>
      <c r="M20" s="1161">
        <f t="shared" si="14"/>
        <v>-30716.86459699992</v>
      </c>
      <c r="N20" s="213">
        <f t="shared" si="8"/>
        <v>115999.58030000003</v>
      </c>
      <c r="O20" s="213">
        <f t="shared" si="9"/>
        <v>-6367.0278140500368</v>
      </c>
      <c r="P20" s="213">
        <f t="shared" si="10"/>
        <v>-71.751785949999984</v>
      </c>
      <c r="Q20" s="1449">
        <f t="shared" si="11"/>
        <v>78843.936103000131</v>
      </c>
      <c r="R20" s="593"/>
      <c r="S20" s="933"/>
      <c r="T20" s="1560"/>
      <c r="U20" s="938"/>
      <c r="V20" s="939"/>
      <c r="X20" s="933"/>
      <c r="Y20" s="738"/>
      <c r="Z20" s="738"/>
      <c r="AB20" s="738"/>
      <c r="AC20" s="738"/>
    </row>
    <row r="21" spans="1:29" ht="12.95" customHeight="1" x14ac:dyDescent="0.25">
      <c r="A21" s="2406"/>
      <c r="B21" s="1238">
        <v>2013</v>
      </c>
      <c r="C21" s="1353">
        <v>333485.91122352006</v>
      </c>
      <c r="D21" s="1133">
        <v>128681.11338</v>
      </c>
      <c r="E21" s="1133">
        <v>0</v>
      </c>
      <c r="F21" s="1444">
        <v>0</v>
      </c>
      <c r="G21" s="1445">
        <f t="shared" si="12"/>
        <v>462167.02460352005</v>
      </c>
      <c r="H21" s="1353">
        <v>307072.74095675995</v>
      </c>
      <c r="I21" s="1133">
        <v>58697.150022000009</v>
      </c>
      <c r="J21" s="1133">
        <v>6323.3629389999996</v>
      </c>
      <c r="K21" s="1133">
        <v>0</v>
      </c>
      <c r="L21" s="1445">
        <f t="shared" si="13"/>
        <v>372093.25391775998</v>
      </c>
      <c r="M21" s="1353">
        <f t="shared" si="14"/>
        <v>26413.170266760106</v>
      </c>
      <c r="N21" s="1133">
        <f t="shared" si="8"/>
        <v>69983.963357999979</v>
      </c>
      <c r="O21" s="1133">
        <f t="shared" si="9"/>
        <v>-6323.3629389999996</v>
      </c>
      <c r="P21" s="1133">
        <f t="shared" si="10"/>
        <v>0</v>
      </c>
      <c r="Q21" s="1446">
        <f t="shared" si="11"/>
        <v>90073.770685760072</v>
      </c>
      <c r="R21" s="593"/>
      <c r="S21" s="933"/>
      <c r="T21" s="1560"/>
      <c r="U21" s="938"/>
      <c r="V21" s="939"/>
      <c r="X21" s="933"/>
      <c r="Y21" s="738"/>
      <c r="Z21" s="738"/>
      <c r="AB21" s="738"/>
      <c r="AC21" s="738"/>
    </row>
    <row r="22" spans="1:29" ht="12.95" customHeight="1" x14ac:dyDescent="0.25">
      <c r="A22" s="2406"/>
      <c r="B22" s="1123">
        <v>2014</v>
      </c>
      <c r="C22" s="1161">
        <v>383074.957698418</v>
      </c>
      <c r="D22" s="213">
        <v>5347.3403410000001</v>
      </c>
      <c r="E22" s="1273">
        <v>0</v>
      </c>
      <c r="F22" s="1450">
        <v>0</v>
      </c>
      <c r="G22" s="1218">
        <f t="shared" si="12"/>
        <v>388422.298039418</v>
      </c>
      <c r="H22" s="1161">
        <v>206786.75372355743</v>
      </c>
      <c r="I22" s="213">
        <v>100241.170025</v>
      </c>
      <c r="J22" s="213">
        <v>4473.4951590000001</v>
      </c>
      <c r="K22" s="213">
        <v>0</v>
      </c>
      <c r="L22" s="1448">
        <f t="shared" si="13"/>
        <v>311501.41890755744</v>
      </c>
      <c r="M22" s="1161">
        <f t="shared" si="14"/>
        <v>176288.20397486057</v>
      </c>
      <c r="N22" s="213">
        <f t="shared" si="8"/>
        <v>-94893.829683999997</v>
      </c>
      <c r="O22" s="213">
        <f t="shared" si="9"/>
        <v>-4473.4951590000001</v>
      </c>
      <c r="P22" s="213">
        <f t="shared" si="10"/>
        <v>0</v>
      </c>
      <c r="Q22" s="1449">
        <f t="shared" si="11"/>
        <v>76920.879131860565</v>
      </c>
      <c r="R22" s="593"/>
      <c r="S22" s="933"/>
      <c r="T22" s="1560"/>
      <c r="U22" s="938"/>
      <c r="V22" s="939"/>
      <c r="X22" s="933"/>
      <c r="Y22" s="738"/>
      <c r="Z22" s="738"/>
      <c r="AB22" s="738"/>
      <c r="AC22" s="738"/>
    </row>
    <row r="23" spans="1:29" ht="12.95" customHeight="1" x14ac:dyDescent="0.25">
      <c r="A23" s="2406"/>
      <c r="B23" s="1238">
        <v>2015</v>
      </c>
      <c r="C23" s="1353">
        <v>380205.672466841</v>
      </c>
      <c r="D23" s="1133">
        <v>142.77963600000001</v>
      </c>
      <c r="E23" s="1451">
        <v>0</v>
      </c>
      <c r="F23" s="1452">
        <v>0</v>
      </c>
      <c r="G23" s="1445">
        <f t="shared" si="12"/>
        <v>380348.45210284099</v>
      </c>
      <c r="H23" s="1353">
        <v>183958.62521426199</v>
      </c>
      <c r="I23" s="1133">
        <v>116549.43690400003</v>
      </c>
      <c r="J23" s="1133">
        <v>184.7908767577</v>
      </c>
      <c r="K23" s="1133">
        <v>0</v>
      </c>
      <c r="L23" s="1445">
        <f t="shared" si="13"/>
        <v>300692.85299501976</v>
      </c>
      <c r="M23" s="1353">
        <f t="shared" si="14"/>
        <v>196247.04725257901</v>
      </c>
      <c r="N23" s="1133">
        <f t="shared" si="8"/>
        <v>-116406.65726800002</v>
      </c>
      <c r="O23" s="1133">
        <f t="shared" si="9"/>
        <v>-184.7908767577</v>
      </c>
      <c r="P23" s="1133">
        <f t="shared" si="10"/>
        <v>0</v>
      </c>
      <c r="Q23" s="1446">
        <f t="shared" si="11"/>
        <v>79655.599107821239</v>
      </c>
      <c r="R23" s="593"/>
      <c r="S23" s="933"/>
      <c r="T23" s="1560"/>
      <c r="U23" s="938"/>
      <c r="V23" s="939"/>
      <c r="X23" s="933"/>
      <c r="Y23" s="738"/>
      <c r="Z23" s="738"/>
      <c r="AB23" s="738"/>
      <c r="AC23" s="738"/>
    </row>
    <row r="24" spans="1:29" ht="12.95" customHeight="1" x14ac:dyDescent="0.25">
      <c r="A24" s="2406"/>
      <c r="B24" s="1123">
        <v>2016</v>
      </c>
      <c r="C24" s="1161">
        <v>345084.13298159896</v>
      </c>
      <c r="D24" s="213">
        <v>17761.093175000002</v>
      </c>
      <c r="E24" s="1273">
        <v>0</v>
      </c>
      <c r="F24" s="1450">
        <v>0</v>
      </c>
      <c r="G24" s="1218">
        <f t="shared" si="12"/>
        <v>362845.22615659895</v>
      </c>
      <c r="H24" s="1161">
        <v>247381.95951013101</v>
      </c>
      <c r="I24" s="213">
        <v>28622.900220999996</v>
      </c>
      <c r="J24" s="213">
        <v>64.72315901799999</v>
      </c>
      <c r="K24" s="213">
        <v>0</v>
      </c>
      <c r="L24" s="1448">
        <f t="shared" si="13"/>
        <v>276069.58289014897</v>
      </c>
      <c r="M24" s="1161">
        <f t="shared" si="14"/>
        <v>97702.173471467948</v>
      </c>
      <c r="N24" s="213">
        <f t="shared" si="8"/>
        <v>-10861.807045999994</v>
      </c>
      <c r="O24" s="213">
        <f t="shared" si="9"/>
        <v>-64.72315901799999</v>
      </c>
      <c r="P24" s="213">
        <f t="shared" si="10"/>
        <v>0</v>
      </c>
      <c r="Q24" s="1449">
        <f t="shared" si="11"/>
        <v>86775.643266449973</v>
      </c>
      <c r="R24" s="593"/>
      <c r="S24" s="933"/>
      <c r="T24" s="1560"/>
      <c r="U24" s="938"/>
      <c r="V24" s="939"/>
      <c r="X24" s="933"/>
      <c r="Y24" s="738"/>
      <c r="Z24" s="738"/>
      <c r="AB24" s="738"/>
      <c r="AC24" s="738"/>
    </row>
    <row r="25" spans="1:29" ht="12.95" customHeight="1" x14ac:dyDescent="0.25">
      <c r="A25" s="2406"/>
      <c r="B25" s="1238">
        <v>2017</v>
      </c>
      <c r="C25" s="1453">
        <v>370577.74661375803</v>
      </c>
      <c r="D25" s="1451">
        <v>2795.7115650000005</v>
      </c>
      <c r="E25" s="1451">
        <v>0</v>
      </c>
      <c r="F25" s="1452">
        <v>0</v>
      </c>
      <c r="G25" s="1445">
        <f t="shared" si="12"/>
        <v>373373.45817875804</v>
      </c>
      <c r="H25" s="1453">
        <v>241347.98305264002</v>
      </c>
      <c r="I25" s="1451">
        <v>35974.747859999996</v>
      </c>
      <c r="J25" s="1451">
        <v>1259.1845906532001</v>
      </c>
      <c r="K25" s="1451">
        <v>9.6308729999999994</v>
      </c>
      <c r="L25" s="1445">
        <f t="shared" si="13"/>
        <v>278591.54637629323</v>
      </c>
      <c r="M25" s="1353">
        <f t="shared" si="14"/>
        <v>129229.76356111802</v>
      </c>
      <c r="N25" s="1133">
        <f t="shared" si="8"/>
        <v>-33179.036294999998</v>
      </c>
      <c r="O25" s="1133">
        <f t="shared" si="9"/>
        <v>-1259.1845906532001</v>
      </c>
      <c r="P25" s="1133">
        <f t="shared" si="10"/>
        <v>-9.6308729999999994</v>
      </c>
      <c r="Q25" s="1446">
        <f t="shared" si="11"/>
        <v>94781.911802464805</v>
      </c>
      <c r="R25" s="264"/>
      <c r="S25" s="933"/>
      <c r="T25" s="1560"/>
      <c r="U25" s="938"/>
      <c r="V25" s="939"/>
      <c r="X25" s="933"/>
      <c r="Y25" s="738"/>
      <c r="Z25" s="738"/>
      <c r="AB25" s="738"/>
      <c r="AC25" s="738"/>
    </row>
    <row r="26" spans="1:29" ht="12.95" customHeight="1" x14ac:dyDescent="0.25">
      <c r="A26" s="2407"/>
      <c r="B26" s="1123">
        <v>2018</v>
      </c>
      <c r="C26" s="1464">
        <v>409678.86491084693</v>
      </c>
      <c r="D26" s="1273">
        <v>14427.859786215999</v>
      </c>
      <c r="E26" s="1273">
        <v>0</v>
      </c>
      <c r="F26" s="1450">
        <v>0</v>
      </c>
      <c r="G26" s="1448">
        <f t="shared" si="12"/>
        <v>424106.72469706292</v>
      </c>
      <c r="H26" s="41">
        <v>297451.66460709908</v>
      </c>
      <c r="I26" s="45">
        <v>37395.978864842997</v>
      </c>
      <c r="J26" s="45">
        <v>3913.6852860161002</v>
      </c>
      <c r="K26" s="1273">
        <v>13.825455</v>
      </c>
      <c r="L26" s="1448">
        <f t="shared" si="13"/>
        <v>338775.15421295812</v>
      </c>
      <c r="M26" s="1161">
        <f t="shared" si="14"/>
        <v>112227.20030374784</v>
      </c>
      <c r="N26" s="213">
        <f t="shared" si="8"/>
        <v>-22968.119078626998</v>
      </c>
      <c r="O26" s="213">
        <f t="shared" si="9"/>
        <v>-3913.6852860161002</v>
      </c>
      <c r="P26" s="213">
        <f t="shared" si="10"/>
        <v>-13.825455</v>
      </c>
      <c r="Q26" s="1449">
        <f t="shared" si="11"/>
        <v>85331.570484104799</v>
      </c>
      <c r="R26" s="596"/>
      <c r="S26" s="933"/>
      <c r="T26" s="1560"/>
      <c r="U26" s="938"/>
      <c r="V26" s="939"/>
      <c r="X26" s="933"/>
      <c r="Y26" s="738"/>
      <c r="Z26" s="738"/>
      <c r="AB26" s="738"/>
      <c r="AC26" s="738"/>
    </row>
    <row r="27" spans="1:29" x14ac:dyDescent="0.2">
      <c r="B27" s="930"/>
      <c r="C27" s="975"/>
      <c r="D27" s="268"/>
      <c r="E27" s="268"/>
      <c r="F27" s="268"/>
      <c r="G27" s="274"/>
      <c r="H27" s="976"/>
      <c r="I27" s="274"/>
      <c r="J27" s="274"/>
      <c r="K27" s="264"/>
      <c r="L27" s="270"/>
      <c r="M27" s="977"/>
      <c r="R27" s="977"/>
      <c r="S27" s="261"/>
      <c r="T27" s="264"/>
      <c r="U27" s="264"/>
    </row>
    <row r="28" spans="1:29" ht="13.5" x14ac:dyDescent="0.25">
      <c r="A28" s="2394" t="str">
        <f>C5</f>
        <v>Tok plynu do plynárenské soustavy ČR 
včetně distribučních soustav podle vstupní země</v>
      </c>
      <c r="B28" s="2394"/>
      <c r="C28" s="2394"/>
      <c r="D28" s="2394"/>
      <c r="E28" s="2394"/>
      <c r="F28" s="2394"/>
      <c r="G28" s="2394"/>
      <c r="H28" s="2394"/>
      <c r="I28" s="2394"/>
      <c r="J28" s="2393" t="str">
        <f>H5</f>
        <v>Tok plynu z plynárenské soustavy ČR 
včetně distribučních soustav podle výstupní země</v>
      </c>
      <c r="K28" s="2393"/>
      <c r="L28" s="2393"/>
      <c r="M28" s="2393"/>
      <c r="N28" s="2393"/>
      <c r="O28" s="2393"/>
      <c r="P28" s="2393"/>
      <c r="Q28" s="2393"/>
      <c r="R28" s="2393"/>
      <c r="S28" s="261"/>
      <c r="T28" s="264"/>
      <c r="U28" s="264"/>
    </row>
    <row r="29" spans="1:29" ht="9.9499999999999993" customHeight="1" x14ac:dyDescent="0.25">
      <c r="B29" s="930"/>
      <c r="C29" s="269"/>
      <c r="D29" s="269"/>
      <c r="E29" s="268"/>
      <c r="F29" s="268"/>
      <c r="G29" s="274"/>
      <c r="H29" s="274"/>
      <c r="I29" s="274"/>
      <c r="J29" s="274"/>
      <c r="K29" s="421"/>
      <c r="L29" s="941" t="str">
        <f>H6</f>
        <v>Německo</v>
      </c>
      <c r="M29" s="941" t="str">
        <f t="shared" ref="M29:O29" si="15">I6</f>
        <v>Slovensko</v>
      </c>
      <c r="N29" s="941" t="str">
        <f t="shared" si="15"/>
        <v>Polsko</v>
      </c>
      <c r="O29" s="941" t="str">
        <f t="shared" si="15"/>
        <v>Rakousko</v>
      </c>
      <c r="R29" s="264"/>
      <c r="S29" s="261"/>
      <c r="T29" s="264"/>
      <c r="U29" s="264"/>
    </row>
    <row r="30" spans="1:29" ht="9.9499999999999993" customHeight="1" x14ac:dyDescent="0.25">
      <c r="B30" s="930"/>
      <c r="C30" s="269"/>
      <c r="D30" s="269"/>
      <c r="E30" s="268"/>
      <c r="F30" s="268"/>
      <c r="G30" s="274"/>
      <c r="H30" s="274"/>
      <c r="I30" s="274"/>
      <c r="J30" s="274"/>
      <c r="K30" s="421">
        <f>B7</f>
        <v>2009</v>
      </c>
      <c r="L30" s="942">
        <f>H7</f>
        <v>25228.460693975223</v>
      </c>
      <c r="M30" s="942">
        <f t="shared" ref="M30:O30" si="16">I7</f>
        <v>550.6527108270335</v>
      </c>
      <c r="N30" s="942">
        <f t="shared" si="16"/>
        <v>0</v>
      </c>
      <c r="O30" s="942">
        <f t="shared" si="16"/>
        <v>29.361595197740115</v>
      </c>
      <c r="R30" s="264"/>
      <c r="S30" s="261"/>
      <c r="T30" s="264"/>
      <c r="U30" s="264"/>
      <c r="Y30" s="738"/>
    </row>
    <row r="31" spans="1:29" ht="9.9499999999999993" customHeight="1" x14ac:dyDescent="0.25">
      <c r="B31" s="930"/>
      <c r="C31" s="269"/>
      <c r="D31" s="269"/>
      <c r="E31" s="268"/>
      <c r="F31" s="268"/>
      <c r="G31" s="274"/>
      <c r="H31" s="274"/>
      <c r="I31" s="274"/>
      <c r="J31" s="274"/>
      <c r="K31" s="421">
        <f t="shared" ref="K31:K39" si="17">B8</f>
        <v>2010</v>
      </c>
      <c r="L31" s="942">
        <f t="shared" ref="L31:L39" si="18">H8</f>
        <v>27839.077023290345</v>
      </c>
      <c r="M31" s="942">
        <f t="shared" ref="M31:M39" si="19">I8</f>
        <v>4168.2259767096539</v>
      </c>
      <c r="N31" s="942">
        <f t="shared" ref="N31:N39" si="20">J8</f>
        <v>0.28199999999999997</v>
      </c>
      <c r="O31" s="942">
        <f t="shared" ref="O31:O39" si="21">K8</f>
        <v>55.036999999999999</v>
      </c>
      <c r="R31" s="264"/>
      <c r="S31" s="271"/>
      <c r="T31" s="264"/>
      <c r="U31" s="264"/>
    </row>
    <row r="32" spans="1:29" ht="9.9499999999999993" customHeight="1" x14ac:dyDescent="0.25">
      <c r="B32" s="930"/>
      <c r="C32" s="269"/>
      <c r="D32" s="269"/>
      <c r="E32" s="268"/>
      <c r="F32" s="268"/>
      <c r="G32" s="274"/>
      <c r="H32" s="274"/>
      <c r="I32" s="274"/>
      <c r="J32" s="274"/>
      <c r="K32" s="421">
        <f t="shared" si="17"/>
        <v>2011</v>
      </c>
      <c r="L32" s="942">
        <f t="shared" si="18"/>
        <v>26966.557255150732</v>
      </c>
      <c r="M32" s="942">
        <f t="shared" si="19"/>
        <v>2600.6677683756993</v>
      </c>
      <c r="N32" s="942">
        <f t="shared" si="20"/>
        <v>223.72019299999999</v>
      </c>
      <c r="O32" s="942">
        <f t="shared" si="21"/>
        <v>51.685902453737484</v>
      </c>
      <c r="R32" s="264"/>
      <c r="S32" s="264"/>
      <c r="T32" s="264"/>
      <c r="U32" s="264"/>
    </row>
    <row r="33" spans="2:15" ht="9.9499999999999993" customHeight="1" x14ac:dyDescent="0.25">
      <c r="B33" s="930"/>
      <c r="C33" s="269"/>
      <c r="D33" s="269"/>
      <c r="E33" s="268"/>
      <c r="F33" s="268"/>
      <c r="G33" s="274"/>
      <c r="H33" s="274"/>
      <c r="I33" s="274"/>
      <c r="J33" s="274"/>
      <c r="K33" s="421">
        <f t="shared" si="17"/>
        <v>2012</v>
      </c>
      <c r="L33" s="942">
        <f t="shared" si="18"/>
        <v>24407.6957</v>
      </c>
      <c r="M33" s="942">
        <f t="shared" si="19"/>
        <v>7260.0204999999987</v>
      </c>
      <c r="N33" s="942">
        <f t="shared" si="20"/>
        <v>599.99756932540424</v>
      </c>
      <c r="O33" s="942">
        <f t="shared" si="21"/>
        <v>6.7504306745899756</v>
      </c>
    </row>
    <row r="34" spans="2:15" ht="9.9499999999999993" customHeight="1" x14ac:dyDescent="0.25">
      <c r="B34" s="930"/>
      <c r="C34" s="269"/>
      <c r="D34" s="269"/>
      <c r="E34" s="268"/>
      <c r="F34" s="268"/>
      <c r="G34" s="274"/>
      <c r="H34" s="274"/>
      <c r="I34" s="274"/>
      <c r="J34" s="274"/>
      <c r="K34" s="421">
        <f t="shared" si="17"/>
        <v>2013</v>
      </c>
      <c r="L34" s="942">
        <f t="shared" si="18"/>
        <v>28960.214886600494</v>
      </c>
      <c r="M34" s="942">
        <f t="shared" si="19"/>
        <v>5522.0406468739557</v>
      </c>
      <c r="N34" s="942">
        <f t="shared" si="20"/>
        <v>595.20243089382916</v>
      </c>
      <c r="O34" s="942">
        <f t="shared" si="21"/>
        <v>0</v>
      </c>
    </row>
    <row r="35" spans="2:15" ht="9.9499999999999993" customHeight="1" x14ac:dyDescent="0.25">
      <c r="B35" s="930"/>
      <c r="C35" s="269"/>
      <c r="D35" s="269"/>
      <c r="E35" s="268"/>
      <c r="F35" s="268"/>
      <c r="G35" s="268"/>
      <c r="H35" s="268"/>
      <c r="I35" s="268"/>
      <c r="J35" s="268"/>
      <c r="K35" s="421">
        <f t="shared" si="17"/>
        <v>2014</v>
      </c>
      <c r="L35" s="942">
        <f t="shared" si="18"/>
        <v>19445.680430693461</v>
      </c>
      <c r="M35" s="942">
        <f t="shared" si="19"/>
        <v>9425.6564325856016</v>
      </c>
      <c r="N35" s="942">
        <f t="shared" si="20"/>
        <v>420.06924781095051</v>
      </c>
      <c r="O35" s="942">
        <f t="shared" si="21"/>
        <v>0</v>
      </c>
    </row>
    <row r="36" spans="2:15" ht="9.9499999999999993" customHeight="1" x14ac:dyDescent="0.25">
      <c r="B36" s="930"/>
      <c r="C36" s="269"/>
      <c r="D36" s="269"/>
      <c r="E36" s="268"/>
      <c r="F36" s="268"/>
      <c r="G36" s="269"/>
      <c r="H36" s="269"/>
      <c r="I36" s="269"/>
      <c r="J36" s="269"/>
      <c r="K36" s="421">
        <f t="shared" si="17"/>
        <v>2015</v>
      </c>
      <c r="L36" s="942">
        <f t="shared" si="18"/>
        <v>17255.655977554401</v>
      </c>
      <c r="M36" s="942">
        <f t="shared" si="19"/>
        <v>10934.865928601199</v>
      </c>
      <c r="N36" s="942">
        <f t="shared" si="20"/>
        <v>17.349299321276735</v>
      </c>
      <c r="O36" s="942">
        <f t="shared" si="21"/>
        <v>0</v>
      </c>
    </row>
    <row r="37" spans="2:15" ht="9.9499999999999993" customHeight="1" x14ac:dyDescent="0.25">
      <c r="B37" s="930"/>
      <c r="C37" s="268"/>
      <c r="D37" s="268"/>
      <c r="E37" s="268"/>
      <c r="F37" s="268"/>
      <c r="G37" s="269"/>
      <c r="H37" s="268"/>
      <c r="I37" s="268"/>
      <c r="J37" s="268"/>
      <c r="K37" s="421">
        <f t="shared" si="17"/>
        <v>2016</v>
      </c>
      <c r="L37" s="942">
        <f t="shared" si="18"/>
        <v>23167.632847425382</v>
      </c>
      <c r="M37" s="942">
        <f t="shared" si="19"/>
        <v>2677.8833210831585</v>
      </c>
      <c r="N37" s="942">
        <f t="shared" si="20"/>
        <v>6.0604394373939252</v>
      </c>
      <c r="O37" s="942">
        <f t="shared" si="21"/>
        <v>0</v>
      </c>
    </row>
    <row r="38" spans="2:15" ht="9.9499999999999993" customHeight="1" x14ac:dyDescent="0.25">
      <c r="B38" s="930"/>
      <c r="C38" s="272"/>
      <c r="D38" s="272"/>
      <c r="E38" s="272"/>
      <c r="F38" s="272"/>
      <c r="G38" s="272"/>
      <c r="H38" s="272"/>
      <c r="I38" s="272"/>
      <c r="J38" s="272"/>
      <c r="K38" s="421">
        <f t="shared" si="17"/>
        <v>2017</v>
      </c>
      <c r="L38" s="942">
        <f t="shared" si="18"/>
        <v>22628.825565408137</v>
      </c>
      <c r="M38" s="942">
        <f t="shared" si="19"/>
        <v>3372.3352705981647</v>
      </c>
      <c r="N38" s="942">
        <f t="shared" si="20"/>
        <v>118.0526715530339</v>
      </c>
      <c r="O38" s="942">
        <f t="shared" si="21"/>
        <v>0.90380112489671616</v>
      </c>
    </row>
    <row r="39" spans="2:15" ht="9.9499999999999993" customHeight="1" x14ac:dyDescent="0.25">
      <c r="B39" s="264"/>
      <c r="C39" s="264"/>
      <c r="D39" s="264"/>
      <c r="E39" s="264"/>
      <c r="F39" s="264"/>
      <c r="G39" s="264"/>
      <c r="H39" s="264"/>
      <c r="I39" s="264"/>
      <c r="J39" s="264"/>
      <c r="K39" s="421">
        <f t="shared" si="17"/>
        <v>2018</v>
      </c>
      <c r="L39" s="942">
        <f t="shared" si="18"/>
        <v>27888.889671508878</v>
      </c>
      <c r="M39" s="942">
        <f t="shared" si="19"/>
        <v>3504.9724200865076</v>
      </c>
      <c r="N39" s="942">
        <f t="shared" si="20"/>
        <v>366.61712195014911</v>
      </c>
      <c r="O39" s="942">
        <f t="shared" si="21"/>
        <v>1.295345231527778</v>
      </c>
    </row>
    <row r="40" spans="2:15" ht="9.9499999999999993" customHeight="1" x14ac:dyDescent="0.2"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</row>
    <row r="41" spans="2:15" ht="9.9499999999999993" customHeight="1" x14ac:dyDescent="0.2">
      <c r="B41" s="264"/>
      <c r="C41" s="273"/>
      <c r="D41" s="264"/>
      <c r="E41" s="264"/>
      <c r="F41" s="264"/>
      <c r="G41" s="264"/>
      <c r="H41" s="264"/>
      <c r="I41" s="264"/>
      <c r="J41" s="264"/>
      <c r="K41" s="264"/>
      <c r="L41" s="264"/>
    </row>
    <row r="42" spans="2:15" ht="9.9499999999999993" customHeight="1" x14ac:dyDescent="0.2"/>
    <row r="43" spans="2:15" ht="9.9499999999999993" customHeight="1" x14ac:dyDescent="0.2"/>
  </sheetData>
  <mergeCells count="9">
    <mergeCell ref="J28:R28"/>
    <mergeCell ref="A28:I28"/>
    <mergeCell ref="C5:G5"/>
    <mergeCell ref="M5:Q5"/>
    <mergeCell ref="Q2:R2"/>
    <mergeCell ref="A2:P2"/>
    <mergeCell ref="H5:L5"/>
    <mergeCell ref="A7:A16"/>
    <mergeCell ref="A17:A26"/>
  </mergeCells>
  <pageMargins left="0.70866141732283472" right="0.70866141732283472" top="0.78740157480314965" bottom="0.39370078740157483" header="0.31496062992125984" footer="0.31496062992125984"/>
  <pageSetup paperSize="9" orientation="landscape" r:id="rId1"/>
  <headerFooter>
    <oddFooter>&amp;C10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view="pageBreakPreview" zoomScaleNormal="100" zoomScaleSheetLayoutView="100" workbookViewId="0"/>
  </sheetViews>
  <sheetFormatPr defaultRowHeight="13.5" x14ac:dyDescent="0.25"/>
  <cols>
    <col min="1" max="1" width="9.140625" style="275"/>
    <col min="2" max="14" width="9.7109375" style="275" customWidth="1"/>
    <col min="15" max="15" width="1.7109375" style="276" customWidth="1"/>
    <col min="16" max="16" width="16.7109375" style="276" customWidth="1"/>
    <col min="17" max="17" width="10.42578125" style="276" customWidth="1"/>
    <col min="18" max="18" width="10.7109375" style="276" customWidth="1"/>
    <col min="19" max="20" width="9.28515625" style="276" bestFit="1" customWidth="1"/>
    <col min="21" max="21" width="9.85546875" style="276" bestFit="1" customWidth="1"/>
    <col min="22" max="22" width="9.28515625" style="276" bestFit="1" customWidth="1"/>
    <col min="23" max="23" width="9.85546875" style="276" bestFit="1" customWidth="1"/>
    <col min="24" max="255" width="9.140625" style="275"/>
    <col min="256" max="256" width="20.7109375" style="275" customWidth="1"/>
    <col min="257" max="266" width="10.7109375" style="275" customWidth="1"/>
    <col min="267" max="268" width="2.7109375" style="275" customWidth="1"/>
    <col min="269" max="511" width="9.140625" style="275"/>
    <col min="512" max="512" width="20.7109375" style="275" customWidth="1"/>
    <col min="513" max="522" width="10.7109375" style="275" customWidth="1"/>
    <col min="523" max="524" width="2.7109375" style="275" customWidth="1"/>
    <col min="525" max="767" width="9.140625" style="275"/>
    <col min="768" max="768" width="20.7109375" style="275" customWidth="1"/>
    <col min="769" max="778" width="10.7109375" style="275" customWidth="1"/>
    <col min="779" max="780" width="2.7109375" style="275" customWidth="1"/>
    <col min="781" max="1023" width="9.140625" style="275"/>
    <col min="1024" max="1024" width="20.7109375" style="275" customWidth="1"/>
    <col min="1025" max="1034" width="10.7109375" style="275" customWidth="1"/>
    <col min="1035" max="1036" width="2.7109375" style="275" customWidth="1"/>
    <col min="1037" max="1279" width="9.140625" style="275"/>
    <col min="1280" max="1280" width="20.7109375" style="275" customWidth="1"/>
    <col min="1281" max="1290" width="10.7109375" style="275" customWidth="1"/>
    <col min="1291" max="1292" width="2.7109375" style="275" customWidth="1"/>
    <col min="1293" max="1535" width="9.140625" style="275"/>
    <col min="1536" max="1536" width="20.7109375" style="275" customWidth="1"/>
    <col min="1537" max="1546" width="10.7109375" style="275" customWidth="1"/>
    <col min="1547" max="1548" width="2.7109375" style="275" customWidth="1"/>
    <col min="1549" max="1791" width="9.140625" style="275"/>
    <col min="1792" max="1792" width="20.7109375" style="275" customWidth="1"/>
    <col min="1793" max="1802" width="10.7109375" style="275" customWidth="1"/>
    <col min="1803" max="1804" width="2.7109375" style="275" customWidth="1"/>
    <col min="1805" max="2047" width="9.140625" style="275"/>
    <col min="2048" max="2048" width="20.7109375" style="275" customWidth="1"/>
    <col min="2049" max="2058" width="10.7109375" style="275" customWidth="1"/>
    <col min="2059" max="2060" width="2.7109375" style="275" customWidth="1"/>
    <col min="2061" max="2303" width="9.140625" style="275"/>
    <col min="2304" max="2304" width="20.7109375" style="275" customWidth="1"/>
    <col min="2305" max="2314" width="10.7109375" style="275" customWidth="1"/>
    <col min="2315" max="2316" width="2.7109375" style="275" customWidth="1"/>
    <col min="2317" max="2559" width="9.140625" style="275"/>
    <col min="2560" max="2560" width="20.7109375" style="275" customWidth="1"/>
    <col min="2561" max="2570" width="10.7109375" style="275" customWidth="1"/>
    <col min="2571" max="2572" width="2.7109375" style="275" customWidth="1"/>
    <col min="2573" max="2815" width="9.140625" style="275"/>
    <col min="2816" max="2816" width="20.7109375" style="275" customWidth="1"/>
    <col min="2817" max="2826" width="10.7109375" style="275" customWidth="1"/>
    <col min="2827" max="2828" width="2.7109375" style="275" customWidth="1"/>
    <col min="2829" max="3071" width="9.140625" style="275"/>
    <col min="3072" max="3072" width="20.7109375" style="275" customWidth="1"/>
    <col min="3073" max="3082" width="10.7109375" style="275" customWidth="1"/>
    <col min="3083" max="3084" width="2.7109375" style="275" customWidth="1"/>
    <col min="3085" max="3327" width="9.140625" style="275"/>
    <col min="3328" max="3328" width="20.7109375" style="275" customWidth="1"/>
    <col min="3329" max="3338" width="10.7109375" style="275" customWidth="1"/>
    <col min="3339" max="3340" width="2.7109375" style="275" customWidth="1"/>
    <col min="3341" max="3583" width="9.140625" style="275"/>
    <col min="3584" max="3584" width="20.7109375" style="275" customWidth="1"/>
    <col min="3585" max="3594" width="10.7109375" style="275" customWidth="1"/>
    <col min="3595" max="3596" width="2.7109375" style="275" customWidth="1"/>
    <col min="3597" max="3839" width="9.140625" style="275"/>
    <col min="3840" max="3840" width="20.7109375" style="275" customWidth="1"/>
    <col min="3841" max="3850" width="10.7109375" style="275" customWidth="1"/>
    <col min="3851" max="3852" width="2.7109375" style="275" customWidth="1"/>
    <col min="3853" max="4095" width="9.140625" style="275"/>
    <col min="4096" max="4096" width="20.7109375" style="275" customWidth="1"/>
    <col min="4097" max="4106" width="10.7109375" style="275" customWidth="1"/>
    <col min="4107" max="4108" width="2.7109375" style="275" customWidth="1"/>
    <col min="4109" max="4351" width="9.140625" style="275"/>
    <col min="4352" max="4352" width="20.7109375" style="275" customWidth="1"/>
    <col min="4353" max="4362" width="10.7109375" style="275" customWidth="1"/>
    <col min="4363" max="4364" width="2.7109375" style="275" customWidth="1"/>
    <col min="4365" max="4607" width="9.140625" style="275"/>
    <col min="4608" max="4608" width="20.7109375" style="275" customWidth="1"/>
    <col min="4609" max="4618" width="10.7109375" style="275" customWidth="1"/>
    <col min="4619" max="4620" width="2.7109375" style="275" customWidth="1"/>
    <col min="4621" max="4863" width="9.140625" style="275"/>
    <col min="4864" max="4864" width="20.7109375" style="275" customWidth="1"/>
    <col min="4865" max="4874" width="10.7109375" style="275" customWidth="1"/>
    <col min="4875" max="4876" width="2.7109375" style="275" customWidth="1"/>
    <col min="4877" max="5119" width="9.140625" style="275"/>
    <col min="5120" max="5120" width="20.7109375" style="275" customWidth="1"/>
    <col min="5121" max="5130" width="10.7109375" style="275" customWidth="1"/>
    <col min="5131" max="5132" width="2.7109375" style="275" customWidth="1"/>
    <col min="5133" max="5375" width="9.140625" style="275"/>
    <col min="5376" max="5376" width="20.7109375" style="275" customWidth="1"/>
    <col min="5377" max="5386" width="10.7109375" style="275" customWidth="1"/>
    <col min="5387" max="5388" width="2.7109375" style="275" customWidth="1"/>
    <col min="5389" max="5631" width="9.140625" style="275"/>
    <col min="5632" max="5632" width="20.7109375" style="275" customWidth="1"/>
    <col min="5633" max="5642" width="10.7109375" style="275" customWidth="1"/>
    <col min="5643" max="5644" width="2.7109375" style="275" customWidth="1"/>
    <col min="5645" max="5887" width="9.140625" style="275"/>
    <col min="5888" max="5888" width="20.7109375" style="275" customWidth="1"/>
    <col min="5889" max="5898" width="10.7109375" style="275" customWidth="1"/>
    <col min="5899" max="5900" width="2.7109375" style="275" customWidth="1"/>
    <col min="5901" max="6143" width="9.140625" style="275"/>
    <col min="6144" max="6144" width="20.7109375" style="275" customWidth="1"/>
    <col min="6145" max="6154" width="10.7109375" style="275" customWidth="1"/>
    <col min="6155" max="6156" width="2.7109375" style="275" customWidth="1"/>
    <col min="6157" max="6399" width="9.140625" style="275"/>
    <col min="6400" max="6400" width="20.7109375" style="275" customWidth="1"/>
    <col min="6401" max="6410" width="10.7109375" style="275" customWidth="1"/>
    <col min="6411" max="6412" width="2.7109375" style="275" customWidth="1"/>
    <col min="6413" max="6655" width="9.140625" style="275"/>
    <col min="6656" max="6656" width="20.7109375" style="275" customWidth="1"/>
    <col min="6657" max="6666" width="10.7109375" style="275" customWidth="1"/>
    <col min="6667" max="6668" width="2.7109375" style="275" customWidth="1"/>
    <col min="6669" max="6911" width="9.140625" style="275"/>
    <col min="6912" max="6912" width="20.7109375" style="275" customWidth="1"/>
    <col min="6913" max="6922" width="10.7109375" style="275" customWidth="1"/>
    <col min="6923" max="6924" width="2.7109375" style="275" customWidth="1"/>
    <col min="6925" max="7167" width="9.140625" style="275"/>
    <col min="7168" max="7168" width="20.7109375" style="275" customWidth="1"/>
    <col min="7169" max="7178" width="10.7109375" style="275" customWidth="1"/>
    <col min="7179" max="7180" width="2.7109375" style="275" customWidth="1"/>
    <col min="7181" max="7423" width="9.140625" style="275"/>
    <col min="7424" max="7424" width="20.7109375" style="275" customWidth="1"/>
    <col min="7425" max="7434" width="10.7109375" style="275" customWidth="1"/>
    <col min="7435" max="7436" width="2.7109375" style="275" customWidth="1"/>
    <col min="7437" max="7679" width="9.140625" style="275"/>
    <col min="7680" max="7680" width="20.7109375" style="275" customWidth="1"/>
    <col min="7681" max="7690" width="10.7109375" style="275" customWidth="1"/>
    <col min="7691" max="7692" width="2.7109375" style="275" customWidth="1"/>
    <col min="7693" max="7935" width="9.140625" style="275"/>
    <col min="7936" max="7936" width="20.7109375" style="275" customWidth="1"/>
    <col min="7937" max="7946" width="10.7109375" style="275" customWidth="1"/>
    <col min="7947" max="7948" width="2.7109375" style="275" customWidth="1"/>
    <col min="7949" max="8191" width="9.140625" style="275"/>
    <col min="8192" max="8192" width="20.7109375" style="275" customWidth="1"/>
    <col min="8193" max="8202" width="10.7109375" style="275" customWidth="1"/>
    <col min="8203" max="8204" width="2.7109375" style="275" customWidth="1"/>
    <col min="8205" max="8447" width="9.140625" style="275"/>
    <col min="8448" max="8448" width="20.7109375" style="275" customWidth="1"/>
    <col min="8449" max="8458" width="10.7109375" style="275" customWidth="1"/>
    <col min="8459" max="8460" width="2.7109375" style="275" customWidth="1"/>
    <col min="8461" max="8703" width="9.140625" style="275"/>
    <col min="8704" max="8704" width="20.7109375" style="275" customWidth="1"/>
    <col min="8705" max="8714" width="10.7109375" style="275" customWidth="1"/>
    <col min="8715" max="8716" width="2.7109375" style="275" customWidth="1"/>
    <col min="8717" max="8959" width="9.140625" style="275"/>
    <col min="8960" max="8960" width="20.7109375" style="275" customWidth="1"/>
    <col min="8961" max="8970" width="10.7109375" style="275" customWidth="1"/>
    <col min="8971" max="8972" width="2.7109375" style="275" customWidth="1"/>
    <col min="8973" max="9215" width="9.140625" style="275"/>
    <col min="9216" max="9216" width="20.7109375" style="275" customWidth="1"/>
    <col min="9217" max="9226" width="10.7109375" style="275" customWidth="1"/>
    <col min="9227" max="9228" width="2.7109375" style="275" customWidth="1"/>
    <col min="9229" max="9471" width="9.140625" style="275"/>
    <col min="9472" max="9472" width="20.7109375" style="275" customWidth="1"/>
    <col min="9473" max="9482" width="10.7109375" style="275" customWidth="1"/>
    <col min="9483" max="9484" width="2.7109375" style="275" customWidth="1"/>
    <col min="9485" max="9727" width="9.140625" style="275"/>
    <col min="9728" max="9728" width="20.7109375" style="275" customWidth="1"/>
    <col min="9729" max="9738" width="10.7109375" style="275" customWidth="1"/>
    <col min="9739" max="9740" width="2.7109375" style="275" customWidth="1"/>
    <col min="9741" max="9983" width="9.140625" style="275"/>
    <col min="9984" max="9984" width="20.7109375" style="275" customWidth="1"/>
    <col min="9985" max="9994" width="10.7109375" style="275" customWidth="1"/>
    <col min="9995" max="9996" width="2.7109375" style="275" customWidth="1"/>
    <col min="9997" max="10239" width="9.140625" style="275"/>
    <col min="10240" max="10240" width="20.7109375" style="275" customWidth="1"/>
    <col min="10241" max="10250" width="10.7109375" style="275" customWidth="1"/>
    <col min="10251" max="10252" width="2.7109375" style="275" customWidth="1"/>
    <col min="10253" max="10495" width="9.140625" style="275"/>
    <col min="10496" max="10496" width="20.7109375" style="275" customWidth="1"/>
    <col min="10497" max="10506" width="10.7109375" style="275" customWidth="1"/>
    <col min="10507" max="10508" width="2.7109375" style="275" customWidth="1"/>
    <col min="10509" max="10751" width="9.140625" style="275"/>
    <col min="10752" max="10752" width="20.7109375" style="275" customWidth="1"/>
    <col min="10753" max="10762" width="10.7109375" style="275" customWidth="1"/>
    <col min="10763" max="10764" width="2.7109375" style="275" customWidth="1"/>
    <col min="10765" max="11007" width="9.140625" style="275"/>
    <col min="11008" max="11008" width="20.7109375" style="275" customWidth="1"/>
    <col min="11009" max="11018" width="10.7109375" style="275" customWidth="1"/>
    <col min="11019" max="11020" width="2.7109375" style="275" customWidth="1"/>
    <col min="11021" max="11263" width="9.140625" style="275"/>
    <col min="11264" max="11264" width="20.7109375" style="275" customWidth="1"/>
    <col min="11265" max="11274" width="10.7109375" style="275" customWidth="1"/>
    <col min="11275" max="11276" width="2.7109375" style="275" customWidth="1"/>
    <col min="11277" max="11519" width="9.140625" style="275"/>
    <col min="11520" max="11520" width="20.7109375" style="275" customWidth="1"/>
    <col min="11521" max="11530" width="10.7109375" style="275" customWidth="1"/>
    <col min="11531" max="11532" width="2.7109375" style="275" customWidth="1"/>
    <col min="11533" max="11775" width="9.140625" style="275"/>
    <col min="11776" max="11776" width="20.7109375" style="275" customWidth="1"/>
    <col min="11777" max="11786" width="10.7109375" style="275" customWidth="1"/>
    <col min="11787" max="11788" width="2.7109375" style="275" customWidth="1"/>
    <col min="11789" max="12031" width="9.140625" style="275"/>
    <col min="12032" max="12032" width="20.7109375" style="275" customWidth="1"/>
    <col min="12033" max="12042" width="10.7109375" style="275" customWidth="1"/>
    <col min="12043" max="12044" width="2.7109375" style="275" customWidth="1"/>
    <col min="12045" max="12287" width="9.140625" style="275"/>
    <col min="12288" max="12288" width="20.7109375" style="275" customWidth="1"/>
    <col min="12289" max="12298" width="10.7109375" style="275" customWidth="1"/>
    <col min="12299" max="12300" width="2.7109375" style="275" customWidth="1"/>
    <col min="12301" max="12543" width="9.140625" style="275"/>
    <col min="12544" max="12544" width="20.7109375" style="275" customWidth="1"/>
    <col min="12545" max="12554" width="10.7109375" style="275" customWidth="1"/>
    <col min="12555" max="12556" width="2.7109375" style="275" customWidth="1"/>
    <col min="12557" max="12799" width="9.140625" style="275"/>
    <col min="12800" max="12800" width="20.7109375" style="275" customWidth="1"/>
    <col min="12801" max="12810" width="10.7109375" style="275" customWidth="1"/>
    <col min="12811" max="12812" width="2.7109375" style="275" customWidth="1"/>
    <col min="12813" max="13055" width="9.140625" style="275"/>
    <col min="13056" max="13056" width="20.7109375" style="275" customWidth="1"/>
    <col min="13057" max="13066" width="10.7109375" style="275" customWidth="1"/>
    <col min="13067" max="13068" width="2.7109375" style="275" customWidth="1"/>
    <col min="13069" max="13311" width="9.140625" style="275"/>
    <col min="13312" max="13312" width="20.7109375" style="275" customWidth="1"/>
    <col min="13313" max="13322" width="10.7109375" style="275" customWidth="1"/>
    <col min="13323" max="13324" width="2.7109375" style="275" customWidth="1"/>
    <col min="13325" max="13567" width="9.140625" style="275"/>
    <col min="13568" max="13568" width="20.7109375" style="275" customWidth="1"/>
    <col min="13569" max="13578" width="10.7109375" style="275" customWidth="1"/>
    <col min="13579" max="13580" width="2.7109375" style="275" customWidth="1"/>
    <col min="13581" max="13823" width="9.140625" style="275"/>
    <col min="13824" max="13824" width="20.7109375" style="275" customWidth="1"/>
    <col min="13825" max="13834" width="10.7109375" style="275" customWidth="1"/>
    <col min="13835" max="13836" width="2.7109375" style="275" customWidth="1"/>
    <col min="13837" max="14079" width="9.140625" style="275"/>
    <col min="14080" max="14080" width="20.7109375" style="275" customWidth="1"/>
    <col min="14081" max="14090" width="10.7109375" style="275" customWidth="1"/>
    <col min="14091" max="14092" width="2.7109375" style="275" customWidth="1"/>
    <col min="14093" max="14335" width="9.140625" style="275"/>
    <col min="14336" max="14336" width="20.7109375" style="275" customWidth="1"/>
    <col min="14337" max="14346" width="10.7109375" style="275" customWidth="1"/>
    <col min="14347" max="14348" width="2.7109375" style="275" customWidth="1"/>
    <col min="14349" max="14591" width="9.140625" style="275"/>
    <col min="14592" max="14592" width="20.7109375" style="275" customWidth="1"/>
    <col min="14593" max="14602" width="10.7109375" style="275" customWidth="1"/>
    <col min="14603" max="14604" width="2.7109375" style="275" customWidth="1"/>
    <col min="14605" max="14847" width="9.140625" style="275"/>
    <col min="14848" max="14848" width="20.7109375" style="275" customWidth="1"/>
    <col min="14849" max="14858" width="10.7109375" style="275" customWidth="1"/>
    <col min="14859" max="14860" width="2.7109375" style="275" customWidth="1"/>
    <col min="14861" max="15103" width="9.140625" style="275"/>
    <col min="15104" max="15104" width="20.7109375" style="275" customWidth="1"/>
    <col min="15105" max="15114" width="10.7109375" style="275" customWidth="1"/>
    <col min="15115" max="15116" width="2.7109375" style="275" customWidth="1"/>
    <col min="15117" max="15359" width="9.140625" style="275"/>
    <col min="15360" max="15360" width="20.7109375" style="275" customWidth="1"/>
    <col min="15361" max="15370" width="10.7109375" style="275" customWidth="1"/>
    <col min="15371" max="15372" width="2.7109375" style="275" customWidth="1"/>
    <col min="15373" max="15615" width="9.140625" style="275"/>
    <col min="15616" max="15616" width="20.7109375" style="275" customWidth="1"/>
    <col min="15617" max="15626" width="10.7109375" style="275" customWidth="1"/>
    <col min="15627" max="15628" width="2.7109375" style="275" customWidth="1"/>
    <col min="15629" max="15871" width="9.140625" style="275"/>
    <col min="15872" max="15872" width="20.7109375" style="275" customWidth="1"/>
    <col min="15873" max="15882" width="10.7109375" style="275" customWidth="1"/>
    <col min="15883" max="15884" width="2.7109375" style="275" customWidth="1"/>
    <col min="15885" max="16127" width="9.140625" style="275"/>
    <col min="16128" max="16128" width="20.7109375" style="275" customWidth="1"/>
    <col min="16129" max="16138" width="10.7109375" style="275" customWidth="1"/>
    <col min="16139" max="16140" width="2.7109375" style="275" customWidth="1"/>
    <col min="16141" max="16384" width="9.140625" style="275"/>
  </cols>
  <sheetData>
    <row r="1" spans="1:25" x14ac:dyDescent="0.25">
      <c r="J1" s="2408"/>
      <c r="K1" s="2408"/>
    </row>
    <row r="2" spans="1:25" ht="14.25" customHeight="1" thickBot="1" x14ac:dyDescent="0.3">
      <c r="A2" s="2409" t="s">
        <v>244</v>
      </c>
      <c r="B2" s="2409"/>
      <c r="C2" s="2409"/>
      <c r="D2" s="2409"/>
      <c r="E2" s="2409"/>
      <c r="F2" s="2409"/>
      <c r="G2" s="2409"/>
      <c r="H2" s="2409"/>
      <c r="I2" s="2409"/>
      <c r="J2" s="2409"/>
      <c r="K2" s="2409"/>
      <c r="L2" s="2409"/>
      <c r="M2" s="2409"/>
      <c r="N2" s="2401" t="s">
        <v>132</v>
      </c>
      <c r="O2" s="2401"/>
    </row>
    <row r="3" spans="1:25" x14ac:dyDescent="0.25">
      <c r="B3" s="2410"/>
      <c r="C3" s="1818"/>
      <c r="D3" s="280"/>
    </row>
    <row r="4" spans="1:25" ht="18" customHeight="1" x14ac:dyDescent="0.25">
      <c r="B4" s="2410"/>
      <c r="C4" s="2415" t="s">
        <v>695</v>
      </c>
      <c r="D4" s="2415"/>
      <c r="E4" s="2415"/>
      <c r="F4" s="2415"/>
      <c r="G4" s="2415"/>
      <c r="H4" s="2415"/>
      <c r="I4" s="2415"/>
      <c r="J4" s="2415"/>
      <c r="K4" s="2415"/>
      <c r="L4" s="2415"/>
      <c r="M4" s="2415"/>
      <c r="N4" s="2415"/>
    </row>
    <row r="5" spans="1:25" ht="67.5" customHeight="1" x14ac:dyDescent="0.25">
      <c r="C5" s="2411" t="s">
        <v>490</v>
      </c>
      <c r="D5" s="2416" t="s">
        <v>703</v>
      </c>
      <c r="E5" s="2417"/>
      <c r="F5" s="2418"/>
      <c r="G5" s="2421" t="s">
        <v>493</v>
      </c>
      <c r="H5" s="2421"/>
      <c r="I5" s="2419" t="s">
        <v>486</v>
      </c>
      <c r="J5" s="2421" t="s">
        <v>698</v>
      </c>
      <c r="K5" s="2413" t="s">
        <v>699</v>
      </c>
      <c r="L5" s="2419" t="s">
        <v>702</v>
      </c>
      <c r="M5" s="2421" t="s">
        <v>700</v>
      </c>
      <c r="N5" s="2413" t="s">
        <v>704</v>
      </c>
      <c r="O5" s="944"/>
    </row>
    <row r="6" spans="1:25" ht="36.75" customHeight="1" x14ac:dyDescent="0.25">
      <c r="A6" s="1840"/>
      <c r="B6" s="1821" t="s">
        <v>701</v>
      </c>
      <c r="C6" s="2412"/>
      <c r="D6" s="1819" t="s">
        <v>161</v>
      </c>
      <c r="E6" s="1820" t="s">
        <v>162</v>
      </c>
      <c r="F6" s="1822" t="s">
        <v>487</v>
      </c>
      <c r="G6" s="1816" t="s">
        <v>380</v>
      </c>
      <c r="H6" s="1823" t="s">
        <v>381</v>
      </c>
      <c r="I6" s="2420"/>
      <c r="J6" s="2422"/>
      <c r="K6" s="2414"/>
      <c r="L6" s="2420"/>
      <c r="M6" s="2422"/>
      <c r="N6" s="2414"/>
      <c r="O6" s="724"/>
      <c r="P6" s="723"/>
    </row>
    <row r="7" spans="1:25" ht="15" customHeight="1" x14ac:dyDescent="0.25">
      <c r="B7" s="981" t="s">
        <v>375</v>
      </c>
      <c r="C7" s="1471">
        <v>6</v>
      </c>
      <c r="D7" s="1242">
        <v>2343.6706099999997</v>
      </c>
      <c r="E7" s="1243">
        <v>2323.1409479999998</v>
      </c>
      <c r="F7" s="1244">
        <f>D7-E7</f>
        <v>20.529661999999917</v>
      </c>
      <c r="G7" s="1243">
        <v>1804.5897978421692</v>
      </c>
      <c r="H7" s="1243">
        <v>1778.9097838421696</v>
      </c>
      <c r="I7" s="1242">
        <v>2444.362578932491</v>
      </c>
      <c r="J7" s="1251">
        <v>2707</v>
      </c>
      <c r="K7" s="1566">
        <f>I7/J7</f>
        <v>0.90297841851957561</v>
      </c>
      <c r="L7" s="1251">
        <v>34.450154000000005</v>
      </c>
      <c r="M7" s="1264">
        <v>57</v>
      </c>
      <c r="N7" s="1839">
        <f>L7/M7</f>
        <v>0.6043886666666668</v>
      </c>
      <c r="O7" s="674"/>
      <c r="P7" s="277"/>
      <c r="Q7" s="950"/>
      <c r="R7" s="950"/>
      <c r="S7" s="950"/>
      <c r="T7" s="950"/>
      <c r="U7" s="950"/>
      <c r="V7" s="950"/>
      <c r="W7" s="950"/>
      <c r="X7" s="950"/>
      <c r="Y7" s="943"/>
    </row>
    <row r="8" spans="1:25" ht="15" customHeight="1" x14ac:dyDescent="0.25">
      <c r="B8" s="1842" t="s">
        <v>245</v>
      </c>
      <c r="C8" s="1817">
        <v>1</v>
      </c>
      <c r="D8" s="1245">
        <v>267.24692299999992</v>
      </c>
      <c r="E8" s="1246">
        <v>298.30161199999992</v>
      </c>
      <c r="F8" s="1247">
        <f t="shared" ref="F8:F9" si="0">D8-E8</f>
        <v>-31.054688999999996</v>
      </c>
      <c r="G8" s="1246">
        <v>253.59450699999996</v>
      </c>
      <c r="H8" s="1246">
        <v>276.47043799999983</v>
      </c>
      <c r="I8" s="1245">
        <v>279.84809599999994</v>
      </c>
      <c r="J8" s="1251">
        <v>280</v>
      </c>
      <c r="K8" s="1566">
        <f t="shared" ref="K8:K14" si="1">I8/J8</f>
        <v>0.9994574857142855</v>
      </c>
      <c r="L8" s="1251">
        <v>9.2563800000000001</v>
      </c>
      <c r="M8" s="1251">
        <v>10.1</v>
      </c>
      <c r="N8" s="1839">
        <f t="shared" ref="N8:N14" si="2">L8/M8</f>
        <v>0.91647326732673273</v>
      </c>
      <c r="O8" s="1841"/>
      <c r="P8" s="277"/>
      <c r="Q8" s="950"/>
      <c r="R8" s="950"/>
      <c r="S8" s="950"/>
      <c r="T8" s="950"/>
      <c r="U8" s="950"/>
      <c r="V8" s="950"/>
      <c r="W8" s="674"/>
      <c r="X8" s="943"/>
      <c r="Y8" s="943"/>
    </row>
    <row r="9" spans="1:25" ht="15" customHeight="1" thickBot="1" x14ac:dyDescent="0.3">
      <c r="A9" s="2423" t="s">
        <v>398</v>
      </c>
      <c r="B9" s="1864" t="s">
        <v>377</v>
      </c>
      <c r="C9" s="1865">
        <v>1</v>
      </c>
      <c r="D9" s="1866">
        <v>331.26974600000005</v>
      </c>
      <c r="E9" s="1867">
        <v>295.24449400000003</v>
      </c>
      <c r="F9" s="1868">
        <f t="shared" si="0"/>
        <v>36.025252000000023</v>
      </c>
      <c r="G9" s="1867">
        <v>189.171268</v>
      </c>
      <c r="H9" s="1867">
        <v>149.73154799999998</v>
      </c>
      <c r="I9" s="1866">
        <v>200.612673</v>
      </c>
      <c r="J9" s="1869">
        <v>270</v>
      </c>
      <c r="K9" s="1590">
        <f t="shared" si="1"/>
        <v>0.7430099</v>
      </c>
      <c r="L9" s="1869">
        <v>5.1995360000000002</v>
      </c>
      <c r="M9" s="1869">
        <v>7.5</v>
      </c>
      <c r="N9" s="1870">
        <f t="shared" si="2"/>
        <v>0.69327146666666672</v>
      </c>
      <c r="O9" s="1874"/>
      <c r="P9" s="277"/>
      <c r="Q9" s="950"/>
      <c r="R9" s="950"/>
      <c r="S9" s="950"/>
      <c r="T9" s="950"/>
      <c r="U9" s="950"/>
      <c r="V9" s="950"/>
      <c r="W9" s="674"/>
      <c r="X9" s="943"/>
      <c r="Y9" s="943"/>
    </row>
    <row r="10" spans="1:25" ht="15" customHeight="1" thickTop="1" x14ac:dyDescent="0.25">
      <c r="A10" s="2424"/>
      <c r="B10" s="1858" t="s">
        <v>8</v>
      </c>
      <c r="C10" s="1859">
        <v>8</v>
      </c>
      <c r="D10" s="1860">
        <f t="shared" ref="D10:I10" si="3">SUM(D7:D9)</f>
        <v>2942.1872789999998</v>
      </c>
      <c r="E10" s="1861">
        <f t="shared" si="3"/>
        <v>2916.6870539999995</v>
      </c>
      <c r="F10" s="1862">
        <f t="shared" si="3"/>
        <v>25.500224999999944</v>
      </c>
      <c r="G10" s="1860">
        <f t="shared" si="3"/>
        <v>2247.3555728421693</v>
      </c>
      <c r="H10" s="1861">
        <f t="shared" si="3"/>
        <v>2205.1117698421695</v>
      </c>
      <c r="I10" s="1860">
        <f t="shared" si="3"/>
        <v>2924.8233479324913</v>
      </c>
      <c r="J10" s="1861">
        <f t="shared" ref="J10:M10" si="4">SUM(J7:J9)</f>
        <v>3257</v>
      </c>
      <c r="K10" s="1863">
        <f t="shared" si="1"/>
        <v>0.89801146697343914</v>
      </c>
      <c r="L10" s="1861">
        <f t="shared" si="4"/>
        <v>48.906070000000007</v>
      </c>
      <c r="M10" s="1861">
        <f t="shared" si="4"/>
        <v>74.599999999999994</v>
      </c>
      <c r="N10" s="1852">
        <f t="shared" si="2"/>
        <v>0.65557734584450411</v>
      </c>
      <c r="O10" s="946"/>
      <c r="P10" s="277"/>
      <c r="Q10" s="950"/>
      <c r="R10" s="950"/>
      <c r="S10" s="950"/>
      <c r="T10" s="950"/>
      <c r="U10" s="950"/>
      <c r="V10" s="950"/>
      <c r="W10" s="674"/>
      <c r="X10" s="943"/>
      <c r="Y10" s="943"/>
    </row>
    <row r="11" spans="1:25" ht="15" customHeight="1" x14ac:dyDescent="0.25">
      <c r="B11" s="1853" t="s">
        <v>375</v>
      </c>
      <c r="C11" s="1854">
        <v>6</v>
      </c>
      <c r="D11" s="1242">
        <v>25020.670160296006</v>
      </c>
      <c r="E11" s="1243">
        <v>24815.362212768003</v>
      </c>
      <c r="F11" s="1244">
        <f>D11-E11</f>
        <v>205.30794752800284</v>
      </c>
      <c r="G11" s="1243">
        <v>19469.910732328786</v>
      </c>
      <c r="H11" s="1243">
        <v>19209.602784902789</v>
      </c>
      <c r="I11" s="1242">
        <v>26318.46279939896</v>
      </c>
      <c r="J11" s="1855">
        <v>28713.149000000001</v>
      </c>
      <c r="K11" s="1566">
        <f>I11/J11</f>
        <v>0.91659966656387837</v>
      </c>
      <c r="L11" s="1855">
        <v>367.82795524499994</v>
      </c>
      <c r="M11" s="1856">
        <v>604.59900000000005</v>
      </c>
      <c r="N11" s="1839">
        <f>L11/M11</f>
        <v>0.60838333382125986</v>
      </c>
      <c r="O11" s="674"/>
      <c r="P11" s="277"/>
    </row>
    <row r="12" spans="1:25" ht="15" customHeight="1" x14ac:dyDescent="0.25">
      <c r="B12" s="1857" t="s">
        <v>245</v>
      </c>
      <c r="C12" s="1825">
        <v>1</v>
      </c>
      <c r="D12" s="1245">
        <v>2868.0152292230005</v>
      </c>
      <c r="E12" s="1246">
        <v>3186.1469491140001</v>
      </c>
      <c r="F12" s="1247">
        <f t="shared" ref="F12:F13" si="5">D12-E12</f>
        <v>-318.13171989099965</v>
      </c>
      <c r="G12" s="1246">
        <v>2695.9456689999997</v>
      </c>
      <c r="H12" s="1246">
        <v>2925.259957890999</v>
      </c>
      <c r="I12" s="1245">
        <v>2961.6671949999995</v>
      </c>
      <c r="J12" s="1855">
        <v>2974.72</v>
      </c>
      <c r="K12" s="1566">
        <f t="shared" si="1"/>
        <v>0.9956120895412004</v>
      </c>
      <c r="L12" s="1855">
        <v>99.378827999999999</v>
      </c>
      <c r="M12" s="1855">
        <v>107.20699999999999</v>
      </c>
      <c r="N12" s="1839">
        <f t="shared" si="2"/>
        <v>0.92698077550906199</v>
      </c>
      <c r="O12" s="1841"/>
      <c r="P12" s="277"/>
    </row>
    <row r="13" spans="1:25" ht="15" customHeight="1" thickBot="1" x14ac:dyDescent="0.3">
      <c r="A13" s="2425" t="s">
        <v>50</v>
      </c>
      <c r="B13" s="1871" t="s">
        <v>377</v>
      </c>
      <c r="C13" s="1872">
        <v>1</v>
      </c>
      <c r="D13" s="1866">
        <v>3552.4676407269999</v>
      </c>
      <c r="E13" s="1867">
        <v>3154.3611026629997</v>
      </c>
      <c r="F13" s="1868">
        <f t="shared" si="5"/>
        <v>398.10653806400023</v>
      </c>
      <c r="G13" s="1867">
        <v>2010.6080630000001</v>
      </c>
      <c r="H13" s="1867">
        <v>1576.0212129360002</v>
      </c>
      <c r="I13" s="1866">
        <v>2119.1949720000002</v>
      </c>
      <c r="J13" s="1873">
        <v>2883.87</v>
      </c>
      <c r="K13" s="1590">
        <f t="shared" si="1"/>
        <v>0.73484414068595338</v>
      </c>
      <c r="L13" s="1873">
        <v>55.879413</v>
      </c>
      <c r="M13" s="1873">
        <v>80.107500000000002</v>
      </c>
      <c r="N13" s="1870">
        <f t="shared" si="2"/>
        <v>0.69755532253534314</v>
      </c>
      <c r="O13" s="1874"/>
    </row>
    <row r="14" spans="1:25" ht="15" customHeight="1" thickTop="1" x14ac:dyDescent="0.25">
      <c r="A14" s="2426"/>
      <c r="B14" s="1858" t="s">
        <v>8</v>
      </c>
      <c r="C14" s="1859">
        <v>8</v>
      </c>
      <c r="D14" s="1860">
        <f t="shared" ref="D14:I14" si="6">SUM(D11:D13)</f>
        <v>31441.153030246009</v>
      </c>
      <c r="E14" s="1861">
        <f t="shared" si="6"/>
        <v>31155.870264545003</v>
      </c>
      <c r="F14" s="1862">
        <f t="shared" si="6"/>
        <v>285.28276570100343</v>
      </c>
      <c r="G14" s="1860">
        <f t="shared" si="6"/>
        <v>24176.464464328787</v>
      </c>
      <c r="H14" s="1861">
        <f t="shared" si="6"/>
        <v>23710.883955729787</v>
      </c>
      <c r="I14" s="1860">
        <f t="shared" si="6"/>
        <v>31399.324966398959</v>
      </c>
      <c r="J14" s="1861">
        <f t="shared" ref="J14" si="7">SUM(J11:J13)</f>
        <v>34571.739000000001</v>
      </c>
      <c r="K14" s="1863">
        <f t="shared" si="1"/>
        <v>0.90823678167878563</v>
      </c>
      <c r="L14" s="1861">
        <f t="shared" ref="L14" si="8">SUM(L11:L13)</f>
        <v>523.08619624499988</v>
      </c>
      <c r="M14" s="1861">
        <f t="shared" ref="M14" si="9">SUM(M11:M13)</f>
        <v>791.9135</v>
      </c>
      <c r="N14" s="1852">
        <f t="shared" si="2"/>
        <v>0.66053451070729297</v>
      </c>
      <c r="O14" s="946"/>
    </row>
    <row r="15" spans="1:25" ht="12" customHeight="1" x14ac:dyDescent="0.25">
      <c r="B15" s="1844"/>
      <c r="C15" s="1849"/>
      <c r="D15" s="1848"/>
      <c r="E15" s="987"/>
      <c r="F15" s="1847"/>
      <c r="G15" s="990"/>
      <c r="H15" s="1845"/>
      <c r="I15" s="989"/>
      <c r="J15" s="989"/>
      <c r="K15" s="1846"/>
      <c r="L15" s="991"/>
      <c r="M15" s="989"/>
      <c r="N15" s="1845"/>
      <c r="O15" s="951"/>
    </row>
    <row r="16" spans="1:25" ht="12" customHeight="1" x14ac:dyDescent="0.25">
      <c r="B16" s="951"/>
      <c r="C16" s="985"/>
      <c r="D16" s="986"/>
      <c r="E16" s="987"/>
      <c r="F16" s="988"/>
      <c r="G16" s="990"/>
      <c r="H16" s="989"/>
      <c r="I16" s="989"/>
      <c r="J16" s="989"/>
      <c r="K16" s="990"/>
      <c r="L16" s="991"/>
      <c r="M16" s="990"/>
      <c r="N16" s="990"/>
      <c r="O16" s="951"/>
    </row>
    <row r="17" spans="1:23" ht="12" customHeight="1" x14ac:dyDescent="0.25">
      <c r="A17" s="2428" t="s">
        <v>706</v>
      </c>
      <c r="B17" s="2428"/>
      <c r="C17" s="2428"/>
      <c r="D17" s="2428"/>
      <c r="E17" s="2428"/>
      <c r="F17" s="2428"/>
      <c r="G17" s="2428"/>
      <c r="H17" s="2428" t="s">
        <v>707</v>
      </c>
      <c r="I17" s="2428"/>
      <c r="J17" s="2428"/>
      <c r="K17" s="2428"/>
      <c r="L17" s="2428"/>
      <c r="M17" s="2428"/>
      <c r="N17" s="2428"/>
      <c r="O17" s="951"/>
    </row>
    <row r="18" spans="1:23" ht="12" customHeight="1" x14ac:dyDescent="0.25">
      <c r="B18" s="951"/>
      <c r="C18" s="985"/>
      <c r="D18" s="1851"/>
      <c r="E18" s="1851"/>
      <c r="F18" s="1851"/>
      <c r="G18" s="1851"/>
      <c r="H18" s="1851"/>
      <c r="I18" s="1851"/>
      <c r="J18" s="1851"/>
      <c r="K18" s="1851"/>
      <c r="L18" s="1851"/>
      <c r="M18" s="1851"/>
      <c r="N18" s="990"/>
      <c r="O18" s="951"/>
      <c r="Q18" s="1246"/>
      <c r="R18" s="1246"/>
      <c r="S18" s="1246"/>
      <c r="T18" s="1246"/>
      <c r="U18" s="1246"/>
      <c r="V18" s="1246"/>
      <c r="W18" s="279"/>
    </row>
    <row r="19" spans="1:23" ht="12" customHeight="1" x14ac:dyDescent="0.25">
      <c r="B19" s="951"/>
      <c r="C19" s="985"/>
      <c r="D19" s="1851"/>
      <c r="E19" s="1851"/>
      <c r="F19" s="1851"/>
      <c r="G19" s="1851"/>
      <c r="H19" s="1851"/>
      <c r="I19" s="1851"/>
      <c r="J19" s="1851"/>
      <c r="K19" s="1851"/>
      <c r="L19" s="1851"/>
      <c r="M19" s="1851"/>
      <c r="N19" s="990"/>
      <c r="O19" s="951"/>
      <c r="Q19" s="1246"/>
      <c r="R19" s="1246"/>
      <c r="S19" s="1246"/>
      <c r="T19" s="1246"/>
      <c r="U19" s="1246"/>
      <c r="V19" s="1246"/>
      <c r="W19" s="279"/>
    </row>
    <row r="20" spans="1:23" ht="12" customHeight="1" x14ac:dyDescent="0.25">
      <c r="B20" s="951" t="str">
        <f>B7</f>
        <v>innogy GS</v>
      </c>
      <c r="C20" s="1875">
        <f>I7</f>
        <v>2444.362578932491</v>
      </c>
      <c r="D20" s="1851"/>
      <c r="E20" s="1851"/>
      <c r="F20" s="1851"/>
      <c r="G20" s="1851"/>
      <c r="H20" s="1851"/>
      <c r="I20" s="1851"/>
      <c r="J20" s="1851" t="str">
        <f>B20</f>
        <v>innogy GS</v>
      </c>
      <c r="K20" s="1851">
        <f>L7</f>
        <v>34.450154000000005</v>
      </c>
      <c r="L20" s="1851"/>
      <c r="M20" s="1851"/>
      <c r="N20" s="990"/>
      <c r="O20" s="951"/>
      <c r="Q20" s="1246"/>
      <c r="R20" s="1246"/>
      <c r="S20" s="1246"/>
      <c r="T20" s="1246"/>
      <c r="U20" s="1246"/>
      <c r="V20" s="1246"/>
      <c r="W20" s="279"/>
    </row>
    <row r="21" spans="1:23" ht="12" customHeight="1" x14ac:dyDescent="0.25">
      <c r="B21" s="951" t="str">
        <f t="shared" ref="B21:B22" si="10">B8</f>
        <v>MND GS</v>
      </c>
      <c r="C21" s="1875">
        <f t="shared" ref="C21:C22" si="11">I8</f>
        <v>279.84809599999994</v>
      </c>
      <c r="D21" s="1851"/>
      <c r="E21" s="1851"/>
      <c r="F21" s="1851"/>
      <c r="G21" s="1851"/>
      <c r="H21" s="1851"/>
      <c r="I21" s="1851"/>
      <c r="J21" s="1851" t="str">
        <f t="shared" ref="J21:J22" si="12">B21</f>
        <v>MND GS</v>
      </c>
      <c r="K21" s="1851">
        <f t="shared" ref="K21:K22" si="13">L8</f>
        <v>9.2563800000000001</v>
      </c>
      <c r="L21" s="1851"/>
      <c r="M21" s="1851"/>
      <c r="N21" s="990"/>
      <c r="O21" s="951"/>
      <c r="Q21" s="1843"/>
      <c r="R21" s="1843"/>
      <c r="S21" s="1843"/>
      <c r="T21" s="1843"/>
      <c r="U21" s="1843"/>
      <c r="V21" s="1843"/>
      <c r="W21" s="279"/>
    </row>
    <row r="22" spans="1:23" ht="12" customHeight="1" x14ac:dyDescent="0.25">
      <c r="B22" s="951" t="str">
        <f t="shared" si="10"/>
        <v>Moravia GS</v>
      </c>
      <c r="C22" s="1875">
        <f t="shared" si="11"/>
        <v>200.612673</v>
      </c>
      <c r="D22" s="1851"/>
      <c r="E22" s="1851"/>
      <c r="F22" s="1851"/>
      <c r="G22" s="1851"/>
      <c r="H22" s="1851"/>
      <c r="I22" s="1851"/>
      <c r="J22" s="1851" t="str">
        <f t="shared" si="12"/>
        <v>Moravia GS</v>
      </c>
      <c r="K22" s="1851">
        <f t="shared" si="13"/>
        <v>5.1995360000000002</v>
      </c>
      <c r="L22" s="1851"/>
      <c r="M22" s="1851"/>
      <c r="N22" s="990"/>
      <c r="O22" s="951"/>
      <c r="P22" s="275"/>
      <c r="Q22" s="275"/>
      <c r="R22" s="275"/>
      <c r="S22" s="275"/>
      <c r="T22" s="275"/>
      <c r="U22" s="275"/>
      <c r="V22" s="275"/>
      <c r="W22" s="275"/>
    </row>
    <row r="23" spans="1:23" ht="12" customHeight="1" x14ac:dyDescent="0.25">
      <c r="B23" s="951"/>
      <c r="C23" s="985"/>
      <c r="D23" s="986"/>
      <c r="E23" s="987"/>
      <c r="F23" s="988"/>
      <c r="G23" s="990"/>
      <c r="H23" s="989"/>
      <c r="I23" s="989"/>
      <c r="J23" s="989"/>
      <c r="K23" s="990"/>
      <c r="L23" s="991"/>
      <c r="M23" s="990"/>
      <c r="N23" s="990"/>
      <c r="O23" s="951"/>
      <c r="P23" s="275"/>
      <c r="Q23" s="275"/>
      <c r="R23" s="275"/>
      <c r="S23" s="275"/>
      <c r="T23" s="275"/>
      <c r="U23" s="275"/>
      <c r="V23" s="275"/>
      <c r="W23" s="275"/>
    </row>
    <row r="24" spans="1:23" ht="6" customHeight="1" x14ac:dyDescent="0.25">
      <c r="B24" s="959"/>
      <c r="C24" s="959"/>
      <c r="D24" s="959"/>
      <c r="E24" s="959"/>
      <c r="F24" s="959"/>
      <c r="G24" s="959"/>
      <c r="H24" s="959"/>
      <c r="I24" s="959"/>
      <c r="J24" s="959"/>
      <c r="K24" s="959"/>
      <c r="L24" s="959"/>
      <c r="M24" s="959"/>
      <c r="N24" s="959"/>
      <c r="O24" s="959"/>
    </row>
    <row r="25" spans="1:23" ht="14.25" customHeight="1" x14ac:dyDescent="0.25">
      <c r="B25" s="959"/>
      <c r="C25" s="959"/>
      <c r="D25" s="959"/>
      <c r="E25" s="959"/>
      <c r="F25" s="959"/>
      <c r="G25" s="959"/>
      <c r="H25" s="959"/>
      <c r="I25" s="959"/>
      <c r="J25" s="959"/>
      <c r="K25" s="959"/>
      <c r="L25" s="959"/>
      <c r="M25" s="959"/>
      <c r="N25" s="959"/>
      <c r="O25" s="959"/>
    </row>
    <row r="26" spans="1:23" x14ac:dyDescent="0.25">
      <c r="B26" s="959"/>
      <c r="C26" s="959"/>
      <c r="D26" s="959"/>
      <c r="E26" s="959"/>
      <c r="F26" s="959"/>
      <c r="G26" s="959"/>
      <c r="H26" s="959"/>
      <c r="I26" s="959"/>
      <c r="J26" s="959"/>
      <c r="K26" s="959"/>
      <c r="L26" s="959"/>
      <c r="M26" s="959"/>
      <c r="N26" s="959"/>
      <c r="O26" s="959"/>
    </row>
    <row r="27" spans="1:23" x14ac:dyDescent="0.25">
      <c r="B27" s="280"/>
      <c r="C27" s="280"/>
      <c r="D27" s="280"/>
      <c r="E27" s="280"/>
      <c r="F27" s="280"/>
      <c r="G27" s="280"/>
      <c r="H27" s="280"/>
      <c r="I27" s="280"/>
    </row>
    <row r="28" spans="1:23" x14ac:dyDescent="0.25">
      <c r="B28" s="280"/>
      <c r="C28" s="280"/>
      <c r="D28" s="280"/>
      <c r="E28" s="280"/>
      <c r="F28" s="280"/>
      <c r="G28" s="280"/>
      <c r="H28" s="280"/>
      <c r="I28" s="280"/>
    </row>
    <row r="29" spans="1:23" x14ac:dyDescent="0.25">
      <c r="B29" s="280"/>
      <c r="C29" s="280"/>
      <c r="D29" s="280"/>
      <c r="E29" s="280"/>
      <c r="F29" s="280"/>
      <c r="G29" s="280"/>
      <c r="H29" s="280"/>
      <c r="I29" s="280"/>
    </row>
    <row r="30" spans="1:23" x14ac:dyDescent="0.25">
      <c r="B30" s="280"/>
      <c r="C30" s="280"/>
      <c r="D30" s="280"/>
      <c r="E30" s="280"/>
      <c r="F30" s="280"/>
      <c r="G30" s="280"/>
      <c r="H30" s="280"/>
      <c r="I30" s="280"/>
    </row>
    <row r="31" spans="1:23" x14ac:dyDescent="0.25">
      <c r="B31" s="280"/>
      <c r="C31" s="280"/>
      <c r="D31" s="280"/>
      <c r="E31" s="280"/>
      <c r="F31" s="280"/>
      <c r="G31" s="280"/>
      <c r="H31" s="280"/>
      <c r="I31" s="280"/>
    </row>
    <row r="32" spans="1:23" x14ac:dyDescent="0.25">
      <c r="B32" s="280"/>
      <c r="C32" s="280"/>
      <c r="D32" s="280"/>
      <c r="E32" s="280"/>
      <c r="F32" s="280"/>
      <c r="G32" s="280"/>
      <c r="H32" s="280"/>
      <c r="I32" s="280"/>
    </row>
    <row r="33" spans="1:15" x14ac:dyDescent="0.25">
      <c r="B33" s="280"/>
      <c r="C33" s="280"/>
      <c r="D33" s="280"/>
      <c r="E33" s="280"/>
      <c r="F33" s="280"/>
      <c r="G33" s="280"/>
      <c r="H33" s="280"/>
      <c r="I33" s="280"/>
    </row>
    <row r="34" spans="1:15" x14ac:dyDescent="0.25">
      <c r="A34" s="2427" t="s">
        <v>705</v>
      </c>
      <c r="B34" s="2427"/>
      <c r="C34" s="2427"/>
      <c r="D34" s="2427"/>
      <c r="E34" s="2427"/>
      <c r="F34" s="2427"/>
      <c r="G34" s="2427"/>
      <c r="H34" s="2427"/>
      <c r="I34" s="2427"/>
      <c r="J34" s="2427"/>
      <c r="K34" s="2427"/>
      <c r="L34" s="2427"/>
      <c r="M34" s="2427"/>
      <c r="N34" s="2427"/>
      <c r="O34" s="2427"/>
    </row>
    <row r="35" spans="1:15" x14ac:dyDescent="0.25">
      <c r="A35" s="2427"/>
      <c r="B35" s="2427"/>
      <c r="C35" s="2427"/>
      <c r="D35" s="2427"/>
      <c r="E35" s="2427"/>
      <c r="F35" s="2427"/>
      <c r="G35" s="2427"/>
      <c r="H35" s="2427"/>
      <c r="I35" s="2427"/>
      <c r="J35" s="2427"/>
      <c r="K35" s="2427"/>
      <c r="L35" s="2427"/>
      <c r="M35" s="2427"/>
      <c r="N35" s="2427"/>
      <c r="O35" s="2427"/>
    </row>
  </sheetData>
  <mergeCells count="19">
    <mergeCell ref="A9:A10"/>
    <mergeCell ref="A13:A14"/>
    <mergeCell ref="A34:O35"/>
    <mergeCell ref="A17:G17"/>
    <mergeCell ref="H17:N17"/>
    <mergeCell ref="J1:K1"/>
    <mergeCell ref="A2:M2"/>
    <mergeCell ref="N2:O2"/>
    <mergeCell ref="B3:B4"/>
    <mergeCell ref="C5:C6"/>
    <mergeCell ref="K5:K6"/>
    <mergeCell ref="C4:N4"/>
    <mergeCell ref="N5:N6"/>
    <mergeCell ref="D5:F5"/>
    <mergeCell ref="L5:L6"/>
    <mergeCell ref="G5:H5"/>
    <mergeCell ref="I5:I6"/>
    <mergeCell ref="J5:J6"/>
    <mergeCell ref="M5:M6"/>
  </mergeCells>
  <pageMargins left="0.6692913385826772" right="0.19685039370078741" top="0.31496062992125984" bottom="0.19685039370078741" header="0.23622047244094491" footer="0.15748031496062992"/>
  <pageSetup paperSize="9" firstPageNumber="17" orientation="landscape" useFirstPageNumber="1" r:id="rId1"/>
  <headerFooter scaleWithDoc="0" alignWithMargins="0">
    <oddFooter>&amp;C11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view="pageBreakPreview" zoomScaleNormal="100" zoomScaleSheetLayoutView="100" workbookViewId="0">
      <selection activeCell="P10" sqref="P10"/>
    </sheetView>
  </sheetViews>
  <sheetFormatPr defaultRowHeight="13.5" x14ac:dyDescent="0.25"/>
  <cols>
    <col min="1" max="1" width="12.5703125" style="275" customWidth="1"/>
    <col min="2" max="13" width="9.7109375" style="275" customWidth="1"/>
    <col min="14" max="14" width="9.7109375" style="276" customWidth="1"/>
    <col min="15" max="15" width="1.7109375" style="276" customWidth="1"/>
    <col min="16" max="16" width="16.7109375" style="276" customWidth="1"/>
    <col min="17" max="17" width="10.42578125" style="276" customWidth="1"/>
    <col min="18" max="18" width="10.7109375" style="276" customWidth="1"/>
    <col min="19" max="20" width="9.28515625" style="276" bestFit="1" customWidth="1"/>
    <col min="21" max="21" width="9.85546875" style="276" bestFit="1" customWidth="1"/>
    <col min="22" max="22" width="9.28515625" style="276" bestFit="1" customWidth="1"/>
    <col min="23" max="23" width="9.85546875" style="276" bestFit="1" customWidth="1"/>
    <col min="24" max="255" width="9.140625" style="275"/>
    <col min="256" max="256" width="20.7109375" style="275" customWidth="1"/>
    <col min="257" max="266" width="10.7109375" style="275" customWidth="1"/>
    <col min="267" max="268" width="2.7109375" style="275" customWidth="1"/>
    <col min="269" max="511" width="9.140625" style="275"/>
    <col min="512" max="512" width="20.7109375" style="275" customWidth="1"/>
    <col min="513" max="522" width="10.7109375" style="275" customWidth="1"/>
    <col min="523" max="524" width="2.7109375" style="275" customWidth="1"/>
    <col min="525" max="767" width="9.140625" style="275"/>
    <col min="768" max="768" width="20.7109375" style="275" customWidth="1"/>
    <col min="769" max="778" width="10.7109375" style="275" customWidth="1"/>
    <col min="779" max="780" width="2.7109375" style="275" customWidth="1"/>
    <col min="781" max="1023" width="9.140625" style="275"/>
    <col min="1024" max="1024" width="20.7109375" style="275" customWidth="1"/>
    <col min="1025" max="1034" width="10.7109375" style="275" customWidth="1"/>
    <col min="1035" max="1036" width="2.7109375" style="275" customWidth="1"/>
    <col min="1037" max="1279" width="9.140625" style="275"/>
    <col min="1280" max="1280" width="20.7109375" style="275" customWidth="1"/>
    <col min="1281" max="1290" width="10.7109375" style="275" customWidth="1"/>
    <col min="1291" max="1292" width="2.7109375" style="275" customWidth="1"/>
    <col min="1293" max="1535" width="9.140625" style="275"/>
    <col min="1536" max="1536" width="20.7109375" style="275" customWidth="1"/>
    <col min="1537" max="1546" width="10.7109375" style="275" customWidth="1"/>
    <col min="1547" max="1548" width="2.7109375" style="275" customWidth="1"/>
    <col min="1549" max="1791" width="9.140625" style="275"/>
    <col min="1792" max="1792" width="20.7109375" style="275" customWidth="1"/>
    <col min="1793" max="1802" width="10.7109375" style="275" customWidth="1"/>
    <col min="1803" max="1804" width="2.7109375" style="275" customWidth="1"/>
    <col min="1805" max="2047" width="9.140625" style="275"/>
    <col min="2048" max="2048" width="20.7109375" style="275" customWidth="1"/>
    <col min="2049" max="2058" width="10.7109375" style="275" customWidth="1"/>
    <col min="2059" max="2060" width="2.7109375" style="275" customWidth="1"/>
    <col min="2061" max="2303" width="9.140625" style="275"/>
    <col min="2304" max="2304" width="20.7109375" style="275" customWidth="1"/>
    <col min="2305" max="2314" width="10.7109375" style="275" customWidth="1"/>
    <col min="2315" max="2316" width="2.7109375" style="275" customWidth="1"/>
    <col min="2317" max="2559" width="9.140625" style="275"/>
    <col min="2560" max="2560" width="20.7109375" style="275" customWidth="1"/>
    <col min="2561" max="2570" width="10.7109375" style="275" customWidth="1"/>
    <col min="2571" max="2572" width="2.7109375" style="275" customWidth="1"/>
    <col min="2573" max="2815" width="9.140625" style="275"/>
    <col min="2816" max="2816" width="20.7109375" style="275" customWidth="1"/>
    <col min="2817" max="2826" width="10.7109375" style="275" customWidth="1"/>
    <col min="2827" max="2828" width="2.7109375" style="275" customWidth="1"/>
    <col min="2829" max="3071" width="9.140625" style="275"/>
    <col min="3072" max="3072" width="20.7109375" style="275" customWidth="1"/>
    <col min="3073" max="3082" width="10.7109375" style="275" customWidth="1"/>
    <col min="3083" max="3084" width="2.7109375" style="275" customWidth="1"/>
    <col min="3085" max="3327" width="9.140625" style="275"/>
    <col min="3328" max="3328" width="20.7109375" style="275" customWidth="1"/>
    <col min="3329" max="3338" width="10.7109375" style="275" customWidth="1"/>
    <col min="3339" max="3340" width="2.7109375" style="275" customWidth="1"/>
    <col min="3341" max="3583" width="9.140625" style="275"/>
    <col min="3584" max="3584" width="20.7109375" style="275" customWidth="1"/>
    <col min="3585" max="3594" width="10.7109375" style="275" customWidth="1"/>
    <col min="3595" max="3596" width="2.7109375" style="275" customWidth="1"/>
    <col min="3597" max="3839" width="9.140625" style="275"/>
    <col min="3840" max="3840" width="20.7109375" style="275" customWidth="1"/>
    <col min="3841" max="3850" width="10.7109375" style="275" customWidth="1"/>
    <col min="3851" max="3852" width="2.7109375" style="275" customWidth="1"/>
    <col min="3853" max="4095" width="9.140625" style="275"/>
    <col min="4096" max="4096" width="20.7109375" style="275" customWidth="1"/>
    <col min="4097" max="4106" width="10.7109375" style="275" customWidth="1"/>
    <col min="4107" max="4108" width="2.7109375" style="275" customWidth="1"/>
    <col min="4109" max="4351" width="9.140625" style="275"/>
    <col min="4352" max="4352" width="20.7109375" style="275" customWidth="1"/>
    <col min="4353" max="4362" width="10.7109375" style="275" customWidth="1"/>
    <col min="4363" max="4364" width="2.7109375" style="275" customWidth="1"/>
    <col min="4365" max="4607" width="9.140625" style="275"/>
    <col min="4608" max="4608" width="20.7109375" style="275" customWidth="1"/>
    <col min="4609" max="4618" width="10.7109375" style="275" customWidth="1"/>
    <col min="4619" max="4620" width="2.7109375" style="275" customWidth="1"/>
    <col min="4621" max="4863" width="9.140625" style="275"/>
    <col min="4864" max="4864" width="20.7109375" style="275" customWidth="1"/>
    <col min="4865" max="4874" width="10.7109375" style="275" customWidth="1"/>
    <col min="4875" max="4876" width="2.7109375" style="275" customWidth="1"/>
    <col min="4877" max="5119" width="9.140625" style="275"/>
    <col min="5120" max="5120" width="20.7109375" style="275" customWidth="1"/>
    <col min="5121" max="5130" width="10.7109375" style="275" customWidth="1"/>
    <col min="5131" max="5132" width="2.7109375" style="275" customWidth="1"/>
    <col min="5133" max="5375" width="9.140625" style="275"/>
    <col min="5376" max="5376" width="20.7109375" style="275" customWidth="1"/>
    <col min="5377" max="5386" width="10.7109375" style="275" customWidth="1"/>
    <col min="5387" max="5388" width="2.7109375" style="275" customWidth="1"/>
    <col min="5389" max="5631" width="9.140625" style="275"/>
    <col min="5632" max="5632" width="20.7109375" style="275" customWidth="1"/>
    <col min="5633" max="5642" width="10.7109375" style="275" customWidth="1"/>
    <col min="5643" max="5644" width="2.7109375" style="275" customWidth="1"/>
    <col min="5645" max="5887" width="9.140625" style="275"/>
    <col min="5888" max="5888" width="20.7109375" style="275" customWidth="1"/>
    <col min="5889" max="5898" width="10.7109375" style="275" customWidth="1"/>
    <col min="5899" max="5900" width="2.7109375" style="275" customWidth="1"/>
    <col min="5901" max="6143" width="9.140625" style="275"/>
    <col min="6144" max="6144" width="20.7109375" style="275" customWidth="1"/>
    <col min="6145" max="6154" width="10.7109375" style="275" customWidth="1"/>
    <col min="6155" max="6156" width="2.7109375" style="275" customWidth="1"/>
    <col min="6157" max="6399" width="9.140625" style="275"/>
    <col min="6400" max="6400" width="20.7109375" style="275" customWidth="1"/>
    <col min="6401" max="6410" width="10.7109375" style="275" customWidth="1"/>
    <col min="6411" max="6412" width="2.7109375" style="275" customWidth="1"/>
    <col min="6413" max="6655" width="9.140625" style="275"/>
    <col min="6656" max="6656" width="20.7109375" style="275" customWidth="1"/>
    <col min="6657" max="6666" width="10.7109375" style="275" customWidth="1"/>
    <col min="6667" max="6668" width="2.7109375" style="275" customWidth="1"/>
    <col min="6669" max="6911" width="9.140625" style="275"/>
    <col min="6912" max="6912" width="20.7109375" style="275" customWidth="1"/>
    <col min="6913" max="6922" width="10.7109375" style="275" customWidth="1"/>
    <col min="6923" max="6924" width="2.7109375" style="275" customWidth="1"/>
    <col min="6925" max="7167" width="9.140625" style="275"/>
    <col min="7168" max="7168" width="20.7109375" style="275" customWidth="1"/>
    <col min="7169" max="7178" width="10.7109375" style="275" customWidth="1"/>
    <col min="7179" max="7180" width="2.7109375" style="275" customWidth="1"/>
    <col min="7181" max="7423" width="9.140625" style="275"/>
    <col min="7424" max="7424" width="20.7109375" style="275" customWidth="1"/>
    <col min="7425" max="7434" width="10.7109375" style="275" customWidth="1"/>
    <col min="7435" max="7436" width="2.7109375" style="275" customWidth="1"/>
    <col min="7437" max="7679" width="9.140625" style="275"/>
    <col min="7680" max="7680" width="20.7109375" style="275" customWidth="1"/>
    <col min="7681" max="7690" width="10.7109375" style="275" customWidth="1"/>
    <col min="7691" max="7692" width="2.7109375" style="275" customWidth="1"/>
    <col min="7693" max="7935" width="9.140625" style="275"/>
    <col min="7936" max="7936" width="20.7109375" style="275" customWidth="1"/>
    <col min="7937" max="7946" width="10.7109375" style="275" customWidth="1"/>
    <col min="7947" max="7948" width="2.7109375" style="275" customWidth="1"/>
    <col min="7949" max="8191" width="9.140625" style="275"/>
    <col min="8192" max="8192" width="20.7109375" style="275" customWidth="1"/>
    <col min="8193" max="8202" width="10.7109375" style="275" customWidth="1"/>
    <col min="8203" max="8204" width="2.7109375" style="275" customWidth="1"/>
    <col min="8205" max="8447" width="9.140625" style="275"/>
    <col min="8448" max="8448" width="20.7109375" style="275" customWidth="1"/>
    <col min="8449" max="8458" width="10.7109375" style="275" customWidth="1"/>
    <col min="8459" max="8460" width="2.7109375" style="275" customWidth="1"/>
    <col min="8461" max="8703" width="9.140625" style="275"/>
    <col min="8704" max="8704" width="20.7109375" style="275" customWidth="1"/>
    <col min="8705" max="8714" width="10.7109375" style="275" customWidth="1"/>
    <col min="8715" max="8716" width="2.7109375" style="275" customWidth="1"/>
    <col min="8717" max="8959" width="9.140625" style="275"/>
    <col min="8960" max="8960" width="20.7109375" style="275" customWidth="1"/>
    <col min="8961" max="8970" width="10.7109375" style="275" customWidth="1"/>
    <col min="8971" max="8972" width="2.7109375" style="275" customWidth="1"/>
    <col min="8973" max="9215" width="9.140625" style="275"/>
    <col min="9216" max="9216" width="20.7109375" style="275" customWidth="1"/>
    <col min="9217" max="9226" width="10.7109375" style="275" customWidth="1"/>
    <col min="9227" max="9228" width="2.7109375" style="275" customWidth="1"/>
    <col min="9229" max="9471" width="9.140625" style="275"/>
    <col min="9472" max="9472" width="20.7109375" style="275" customWidth="1"/>
    <col min="9473" max="9482" width="10.7109375" style="275" customWidth="1"/>
    <col min="9483" max="9484" width="2.7109375" style="275" customWidth="1"/>
    <col min="9485" max="9727" width="9.140625" style="275"/>
    <col min="9728" max="9728" width="20.7109375" style="275" customWidth="1"/>
    <col min="9729" max="9738" width="10.7109375" style="275" customWidth="1"/>
    <col min="9739" max="9740" width="2.7109375" style="275" customWidth="1"/>
    <col min="9741" max="9983" width="9.140625" style="275"/>
    <col min="9984" max="9984" width="20.7109375" style="275" customWidth="1"/>
    <col min="9985" max="9994" width="10.7109375" style="275" customWidth="1"/>
    <col min="9995" max="9996" width="2.7109375" style="275" customWidth="1"/>
    <col min="9997" max="10239" width="9.140625" style="275"/>
    <col min="10240" max="10240" width="20.7109375" style="275" customWidth="1"/>
    <col min="10241" max="10250" width="10.7109375" style="275" customWidth="1"/>
    <col min="10251" max="10252" width="2.7109375" style="275" customWidth="1"/>
    <col min="10253" max="10495" width="9.140625" style="275"/>
    <col min="10496" max="10496" width="20.7109375" style="275" customWidth="1"/>
    <col min="10497" max="10506" width="10.7109375" style="275" customWidth="1"/>
    <col min="10507" max="10508" width="2.7109375" style="275" customWidth="1"/>
    <col min="10509" max="10751" width="9.140625" style="275"/>
    <col min="10752" max="10752" width="20.7109375" style="275" customWidth="1"/>
    <col min="10753" max="10762" width="10.7109375" style="275" customWidth="1"/>
    <col min="10763" max="10764" width="2.7109375" style="275" customWidth="1"/>
    <col min="10765" max="11007" width="9.140625" style="275"/>
    <col min="11008" max="11008" width="20.7109375" style="275" customWidth="1"/>
    <col min="11009" max="11018" width="10.7109375" style="275" customWidth="1"/>
    <col min="11019" max="11020" width="2.7109375" style="275" customWidth="1"/>
    <col min="11021" max="11263" width="9.140625" style="275"/>
    <col min="11264" max="11264" width="20.7109375" style="275" customWidth="1"/>
    <col min="11265" max="11274" width="10.7109375" style="275" customWidth="1"/>
    <col min="11275" max="11276" width="2.7109375" style="275" customWidth="1"/>
    <col min="11277" max="11519" width="9.140625" style="275"/>
    <col min="11520" max="11520" width="20.7109375" style="275" customWidth="1"/>
    <col min="11521" max="11530" width="10.7109375" style="275" customWidth="1"/>
    <col min="11531" max="11532" width="2.7109375" style="275" customWidth="1"/>
    <col min="11533" max="11775" width="9.140625" style="275"/>
    <col min="11776" max="11776" width="20.7109375" style="275" customWidth="1"/>
    <col min="11777" max="11786" width="10.7109375" style="275" customWidth="1"/>
    <col min="11787" max="11788" width="2.7109375" style="275" customWidth="1"/>
    <col min="11789" max="12031" width="9.140625" style="275"/>
    <col min="12032" max="12032" width="20.7109375" style="275" customWidth="1"/>
    <col min="12033" max="12042" width="10.7109375" style="275" customWidth="1"/>
    <col min="12043" max="12044" width="2.7109375" style="275" customWidth="1"/>
    <col min="12045" max="12287" width="9.140625" style="275"/>
    <col min="12288" max="12288" width="20.7109375" style="275" customWidth="1"/>
    <col min="12289" max="12298" width="10.7109375" style="275" customWidth="1"/>
    <col min="12299" max="12300" width="2.7109375" style="275" customWidth="1"/>
    <col min="12301" max="12543" width="9.140625" style="275"/>
    <col min="12544" max="12544" width="20.7109375" style="275" customWidth="1"/>
    <col min="12545" max="12554" width="10.7109375" style="275" customWidth="1"/>
    <col min="12555" max="12556" width="2.7109375" style="275" customWidth="1"/>
    <col min="12557" max="12799" width="9.140625" style="275"/>
    <col min="12800" max="12800" width="20.7109375" style="275" customWidth="1"/>
    <col min="12801" max="12810" width="10.7109375" style="275" customWidth="1"/>
    <col min="12811" max="12812" width="2.7109375" style="275" customWidth="1"/>
    <col min="12813" max="13055" width="9.140625" style="275"/>
    <col min="13056" max="13056" width="20.7109375" style="275" customWidth="1"/>
    <col min="13057" max="13066" width="10.7109375" style="275" customWidth="1"/>
    <col min="13067" max="13068" width="2.7109375" style="275" customWidth="1"/>
    <col min="13069" max="13311" width="9.140625" style="275"/>
    <col min="13312" max="13312" width="20.7109375" style="275" customWidth="1"/>
    <col min="13313" max="13322" width="10.7109375" style="275" customWidth="1"/>
    <col min="13323" max="13324" width="2.7109375" style="275" customWidth="1"/>
    <col min="13325" max="13567" width="9.140625" style="275"/>
    <col min="13568" max="13568" width="20.7109375" style="275" customWidth="1"/>
    <col min="13569" max="13578" width="10.7109375" style="275" customWidth="1"/>
    <col min="13579" max="13580" width="2.7109375" style="275" customWidth="1"/>
    <col min="13581" max="13823" width="9.140625" style="275"/>
    <col min="13824" max="13824" width="20.7109375" style="275" customWidth="1"/>
    <col min="13825" max="13834" width="10.7109375" style="275" customWidth="1"/>
    <col min="13835" max="13836" width="2.7109375" style="275" customWidth="1"/>
    <col min="13837" max="14079" width="9.140625" style="275"/>
    <col min="14080" max="14080" width="20.7109375" style="275" customWidth="1"/>
    <col min="14081" max="14090" width="10.7109375" style="275" customWidth="1"/>
    <col min="14091" max="14092" width="2.7109375" style="275" customWidth="1"/>
    <col min="14093" max="14335" width="9.140625" style="275"/>
    <col min="14336" max="14336" width="20.7109375" style="275" customWidth="1"/>
    <col min="14337" max="14346" width="10.7109375" style="275" customWidth="1"/>
    <col min="14347" max="14348" width="2.7109375" style="275" customWidth="1"/>
    <col min="14349" max="14591" width="9.140625" style="275"/>
    <col min="14592" max="14592" width="20.7109375" style="275" customWidth="1"/>
    <col min="14593" max="14602" width="10.7109375" style="275" customWidth="1"/>
    <col min="14603" max="14604" width="2.7109375" style="275" customWidth="1"/>
    <col min="14605" max="14847" width="9.140625" style="275"/>
    <col min="14848" max="14848" width="20.7109375" style="275" customWidth="1"/>
    <col min="14849" max="14858" width="10.7109375" style="275" customWidth="1"/>
    <col min="14859" max="14860" width="2.7109375" style="275" customWidth="1"/>
    <col min="14861" max="15103" width="9.140625" style="275"/>
    <col min="15104" max="15104" width="20.7109375" style="275" customWidth="1"/>
    <col min="15105" max="15114" width="10.7109375" style="275" customWidth="1"/>
    <col min="15115" max="15116" width="2.7109375" style="275" customWidth="1"/>
    <col min="15117" max="15359" width="9.140625" style="275"/>
    <col min="15360" max="15360" width="20.7109375" style="275" customWidth="1"/>
    <col min="15361" max="15370" width="10.7109375" style="275" customWidth="1"/>
    <col min="15371" max="15372" width="2.7109375" style="275" customWidth="1"/>
    <col min="15373" max="15615" width="9.140625" style="275"/>
    <col min="15616" max="15616" width="20.7109375" style="275" customWidth="1"/>
    <col min="15617" max="15626" width="10.7109375" style="275" customWidth="1"/>
    <col min="15627" max="15628" width="2.7109375" style="275" customWidth="1"/>
    <col min="15629" max="15871" width="9.140625" style="275"/>
    <col min="15872" max="15872" width="20.7109375" style="275" customWidth="1"/>
    <col min="15873" max="15882" width="10.7109375" style="275" customWidth="1"/>
    <col min="15883" max="15884" width="2.7109375" style="275" customWidth="1"/>
    <col min="15885" max="16127" width="9.140625" style="275"/>
    <col min="16128" max="16128" width="20.7109375" style="275" customWidth="1"/>
    <col min="16129" max="16138" width="10.7109375" style="275" customWidth="1"/>
    <col min="16139" max="16140" width="2.7109375" style="275" customWidth="1"/>
    <col min="16141" max="16384" width="9.140625" style="275"/>
  </cols>
  <sheetData>
    <row r="1" spans="1:25" x14ac:dyDescent="0.25">
      <c r="I1" s="2408"/>
      <c r="J1" s="2408"/>
    </row>
    <row r="2" spans="1:25" ht="16.5" thickBot="1" x14ac:dyDescent="0.3">
      <c r="A2" s="2409" t="s">
        <v>485</v>
      </c>
      <c r="B2" s="2409"/>
      <c r="C2" s="2409"/>
      <c r="D2" s="2409"/>
      <c r="E2" s="2409"/>
      <c r="F2" s="2409"/>
      <c r="G2" s="2409"/>
      <c r="H2" s="2409"/>
      <c r="I2" s="2409"/>
      <c r="J2" s="2409"/>
      <c r="K2" s="2409"/>
      <c r="L2" s="2409"/>
      <c r="M2" s="2409"/>
      <c r="N2" s="2401" t="s">
        <v>58</v>
      </c>
      <c r="O2" s="2401"/>
    </row>
    <row r="3" spans="1:25" x14ac:dyDescent="0.25">
      <c r="A3" s="2410"/>
      <c r="B3" s="931"/>
      <c r="C3" s="280"/>
    </row>
    <row r="4" spans="1:25" ht="33.75" customHeight="1" x14ac:dyDescent="0.25">
      <c r="A4" s="2410"/>
      <c r="B4" s="931"/>
      <c r="C4" s="2438" t="s">
        <v>642</v>
      </c>
      <c r="D4" s="2415"/>
      <c r="E4" s="2415"/>
      <c r="F4" s="2415"/>
      <c r="G4" s="2415"/>
      <c r="H4" s="2415"/>
      <c r="I4" s="2415"/>
      <c r="J4" s="2415"/>
      <c r="K4" s="2415"/>
      <c r="L4" s="2415"/>
      <c r="M4" s="2415"/>
      <c r="N4" s="2439"/>
    </row>
    <row r="5" spans="1:25" ht="21" customHeight="1" x14ac:dyDescent="0.25">
      <c r="A5" s="2410"/>
      <c r="B5" s="2413" t="s">
        <v>490</v>
      </c>
      <c r="C5" s="2432" t="s">
        <v>398</v>
      </c>
      <c r="D5" s="2433"/>
      <c r="E5" s="2433"/>
      <c r="F5" s="2433"/>
      <c r="G5" s="2433"/>
      <c r="H5" s="2433"/>
      <c r="I5" s="2434" t="s">
        <v>50</v>
      </c>
      <c r="J5" s="2417"/>
      <c r="K5" s="2417"/>
      <c r="L5" s="2417"/>
      <c r="M5" s="2417"/>
      <c r="N5" s="2418"/>
    </row>
    <row r="6" spans="1:25" ht="25.5" customHeight="1" x14ac:dyDescent="0.25">
      <c r="A6" s="2429" t="s">
        <v>65</v>
      </c>
      <c r="B6" s="2411"/>
      <c r="C6" s="2416" t="s">
        <v>161</v>
      </c>
      <c r="D6" s="2417" t="s">
        <v>162</v>
      </c>
      <c r="E6" s="2411" t="s">
        <v>487</v>
      </c>
      <c r="F6" s="2421" t="s">
        <v>493</v>
      </c>
      <c r="G6" s="2413"/>
      <c r="H6" s="2419" t="s">
        <v>486</v>
      </c>
      <c r="I6" s="2434" t="str">
        <f>C6</f>
        <v>ze ZP</v>
      </c>
      <c r="J6" s="2417" t="str">
        <f>D6</f>
        <v>do ZP</v>
      </c>
      <c r="K6" s="2411" t="str">
        <f>E6</f>
        <v>Saldo
ze/do ZP</v>
      </c>
      <c r="L6" s="2421" t="str">
        <f>F6</f>
        <v>Stav provozních zásob 
k datu 31. 12.</v>
      </c>
      <c r="M6" s="2413"/>
      <c r="N6" s="2411" t="str">
        <f>H6</f>
        <v>Nejvyšší dosažený stav provozních zásob</v>
      </c>
      <c r="O6" s="944"/>
    </row>
    <row r="7" spans="1:25" ht="36.75" customHeight="1" x14ac:dyDescent="0.25">
      <c r="A7" s="2430"/>
      <c r="B7" s="2412"/>
      <c r="C7" s="2431"/>
      <c r="D7" s="2422"/>
      <c r="E7" s="2436"/>
      <c r="F7" s="947" t="s">
        <v>380</v>
      </c>
      <c r="G7" s="932" t="s">
        <v>381</v>
      </c>
      <c r="H7" s="2441"/>
      <c r="I7" s="2435"/>
      <c r="J7" s="2422"/>
      <c r="K7" s="2436"/>
      <c r="L7" s="947" t="str">
        <f>F7</f>
        <v>na konci předchozího roku</v>
      </c>
      <c r="M7" s="932" t="str">
        <f>G7</f>
        <v>na konci sledovaného roku</v>
      </c>
      <c r="N7" s="2414"/>
      <c r="O7" s="724"/>
      <c r="P7" s="723"/>
    </row>
    <row r="8" spans="1:25" ht="12" customHeight="1" x14ac:dyDescent="0.25">
      <c r="A8" s="980">
        <v>2009</v>
      </c>
      <c r="B8" s="1468">
        <v>8</v>
      </c>
      <c r="C8" s="1248">
        <v>2224.6999999999998</v>
      </c>
      <c r="D8" s="1249">
        <v>2805.8</v>
      </c>
      <c r="E8" s="1250">
        <v>-581.10000000000036</v>
      </c>
      <c r="F8" s="1251">
        <v>2208.9769999999999</v>
      </c>
      <c r="G8" s="1249">
        <v>2746.4367522999996</v>
      </c>
      <c r="H8" s="1251">
        <v>2966.1</v>
      </c>
      <c r="I8" s="1252">
        <v>23467.9</v>
      </c>
      <c r="J8" s="1249">
        <v>29777.200000000001</v>
      </c>
      <c r="K8" s="1250">
        <v>-6309.2999999999993</v>
      </c>
      <c r="L8" s="1248">
        <v>23353.234</v>
      </c>
      <c r="M8" s="1253">
        <v>29169.855290721996</v>
      </c>
      <c r="N8" s="1254">
        <v>31491.341594406051</v>
      </c>
      <c r="O8" s="674"/>
      <c r="P8" s="277"/>
      <c r="Q8" s="950"/>
      <c r="R8" s="950"/>
      <c r="S8" s="950"/>
      <c r="T8" s="950"/>
      <c r="U8" s="950"/>
      <c r="V8" s="950"/>
      <c r="W8" s="950"/>
      <c r="X8" s="950"/>
      <c r="Y8" s="943"/>
    </row>
    <row r="9" spans="1:25" ht="12" customHeight="1" x14ac:dyDescent="0.25">
      <c r="A9" s="945">
        <v>2010</v>
      </c>
      <c r="B9" s="1469">
        <v>7</v>
      </c>
      <c r="C9" s="1255">
        <v>2255.3069999999998</v>
      </c>
      <c r="D9" s="1256">
        <v>1529.1000000000001</v>
      </c>
      <c r="E9" s="1257">
        <v>726.20699999999965</v>
      </c>
      <c r="F9" s="1258">
        <v>2246.4369999999999</v>
      </c>
      <c r="G9" s="1256">
        <v>1503.2819999999999</v>
      </c>
      <c r="H9" s="1258">
        <v>2485.7011722999996</v>
      </c>
      <c r="I9" s="1259">
        <v>23934.762000000002</v>
      </c>
      <c r="J9" s="1256">
        <v>16227.404</v>
      </c>
      <c r="K9" s="1257">
        <v>7707.358000000002</v>
      </c>
      <c r="L9" s="1255">
        <v>23859.855</v>
      </c>
      <c r="M9" s="1260">
        <v>15972.299000000001</v>
      </c>
      <c r="N9" s="1261">
        <v>26404.738074999997</v>
      </c>
      <c r="O9" s="946"/>
      <c r="P9" s="277"/>
      <c r="Q9" s="950"/>
      <c r="R9" s="950"/>
      <c r="S9" s="950"/>
      <c r="T9" s="950"/>
      <c r="U9" s="950"/>
      <c r="V9" s="950"/>
      <c r="W9" s="674"/>
      <c r="X9" s="943"/>
      <c r="Y9" s="943"/>
    </row>
    <row r="10" spans="1:25" ht="12" customHeight="1" x14ac:dyDescent="0.25">
      <c r="A10" s="980">
        <v>2011</v>
      </c>
      <c r="B10" s="1468">
        <v>7</v>
      </c>
      <c r="C10" s="1262">
        <v>877.50692586541788</v>
      </c>
      <c r="D10" s="1263">
        <v>1818.8269760898611</v>
      </c>
      <c r="E10" s="1250">
        <v>-941.32005022444321</v>
      </c>
      <c r="F10" s="1264">
        <v>1503.2822443</v>
      </c>
      <c r="G10" s="1263">
        <v>2581.3829640171684</v>
      </c>
      <c r="H10" s="1264">
        <v>2603.4657553523152</v>
      </c>
      <c r="I10" s="1265">
        <v>9304.3665313869988</v>
      </c>
      <c r="J10" s="1263">
        <v>19302.673764098003</v>
      </c>
      <c r="K10" s="1250">
        <v>-9998.307232711004</v>
      </c>
      <c r="L10" s="1262">
        <v>15972.299203999999</v>
      </c>
      <c r="M10" s="1253">
        <v>27416.481070515998</v>
      </c>
      <c r="N10" s="1254">
        <v>27669.566511055</v>
      </c>
      <c r="O10" s="674"/>
      <c r="P10" s="277"/>
      <c r="Q10" s="950"/>
      <c r="R10" s="950"/>
      <c r="S10" s="950"/>
      <c r="T10" s="950"/>
      <c r="U10" s="950"/>
      <c r="V10" s="950"/>
      <c r="W10" s="674"/>
      <c r="X10" s="943"/>
      <c r="Y10" s="943"/>
    </row>
    <row r="11" spans="1:25" ht="12" customHeight="1" x14ac:dyDescent="0.25">
      <c r="A11" s="945">
        <v>2012</v>
      </c>
      <c r="B11" s="1469">
        <v>7</v>
      </c>
      <c r="C11" s="1255">
        <v>2247.0893000000001</v>
      </c>
      <c r="D11" s="1256">
        <v>1543.2272</v>
      </c>
      <c r="E11" s="1257">
        <v>703.86210000000005</v>
      </c>
      <c r="F11" s="1258">
        <v>2581.3829640171684</v>
      </c>
      <c r="G11" s="1256">
        <v>1921.5259008421692</v>
      </c>
      <c r="H11" s="1258">
        <v>2846.921496629066</v>
      </c>
      <c r="I11" s="1259">
        <v>23834.142576999999</v>
      </c>
      <c r="J11" s="1256">
        <v>16352.901785999999</v>
      </c>
      <c r="K11" s="1257">
        <v>7481.2407910000002</v>
      </c>
      <c r="L11" s="1255">
        <v>27416.481070515998</v>
      </c>
      <c r="M11" s="1260">
        <v>20428.587215716005</v>
      </c>
      <c r="N11" s="1261">
        <v>30235.034620716015</v>
      </c>
      <c r="O11" s="946"/>
      <c r="P11" s="277"/>
      <c r="Q11" s="950"/>
      <c r="R11" s="950"/>
      <c r="S11" s="950"/>
      <c r="T11" s="950"/>
      <c r="U11" s="950"/>
      <c r="V11" s="950"/>
      <c r="W11" s="674"/>
      <c r="X11" s="943"/>
      <c r="Y11" s="943"/>
    </row>
    <row r="12" spans="1:25" ht="12" customHeight="1" x14ac:dyDescent="0.25">
      <c r="A12" s="980">
        <v>2013</v>
      </c>
      <c r="B12" s="1468">
        <v>7</v>
      </c>
      <c r="C12" s="1262">
        <v>2231.3488715094973</v>
      </c>
      <c r="D12" s="1263">
        <v>2477.4173922577916</v>
      </c>
      <c r="E12" s="1250">
        <v>-246.0685207482943</v>
      </c>
      <c r="F12" s="1264">
        <v>1921.5259008421692</v>
      </c>
      <c r="G12" s="1263">
        <v>2168.1218799324911</v>
      </c>
      <c r="H12" s="1264">
        <v>2735.5117726524104</v>
      </c>
      <c r="I12" s="1265">
        <v>23677.778069999993</v>
      </c>
      <c r="J12" s="1263">
        <v>26513.362417999993</v>
      </c>
      <c r="K12" s="1250">
        <v>-2835.5843480000003</v>
      </c>
      <c r="L12" s="1262">
        <v>20428.587215716005</v>
      </c>
      <c r="M12" s="1253">
        <v>23283.021406249154</v>
      </c>
      <c r="N12" s="1254">
        <v>29346.08085971601</v>
      </c>
      <c r="O12" s="674"/>
      <c r="P12" s="277"/>
      <c r="Q12" s="950"/>
      <c r="R12" s="950"/>
      <c r="S12" s="950"/>
      <c r="T12" s="950"/>
      <c r="U12" s="950"/>
      <c r="V12" s="950"/>
      <c r="W12" s="674"/>
      <c r="X12" s="943"/>
      <c r="Y12" s="943"/>
    </row>
    <row r="13" spans="1:25" ht="12" customHeight="1" x14ac:dyDescent="0.25">
      <c r="A13" s="945">
        <v>2014</v>
      </c>
      <c r="B13" s="1469">
        <v>7</v>
      </c>
      <c r="C13" s="1255">
        <v>2146.4485759999998</v>
      </c>
      <c r="D13" s="1256">
        <v>2130.9156170000001</v>
      </c>
      <c r="E13" s="1257">
        <v>15.532958999999664</v>
      </c>
      <c r="F13" s="1258">
        <v>2168.1218799324911</v>
      </c>
      <c r="G13" s="1256">
        <v>2152.5889209324914</v>
      </c>
      <c r="H13" s="1258">
        <v>2956.515307842169</v>
      </c>
      <c r="I13" s="1259">
        <v>22916.763144999994</v>
      </c>
      <c r="J13" s="1256">
        <v>22677.179189999999</v>
      </c>
      <c r="K13" s="1257">
        <v>239.5839549999946</v>
      </c>
      <c r="L13" s="1255">
        <v>23283.021406249154</v>
      </c>
      <c r="M13" s="1260">
        <v>23043.437451249149</v>
      </c>
      <c r="N13" s="1261">
        <v>31606.595149716006</v>
      </c>
      <c r="O13" s="946"/>
      <c r="P13" s="277"/>
      <c r="Q13" s="950"/>
      <c r="R13" s="950"/>
      <c r="S13" s="950"/>
      <c r="T13" s="950"/>
      <c r="U13" s="950"/>
      <c r="V13" s="950"/>
      <c r="W13" s="674"/>
      <c r="X13" s="943"/>
      <c r="Y13" s="943"/>
    </row>
    <row r="14" spans="1:25" ht="12" customHeight="1" x14ac:dyDescent="0.25">
      <c r="A14" s="980">
        <v>2015</v>
      </c>
      <c r="B14" s="1468">
        <v>7</v>
      </c>
      <c r="C14" s="1262">
        <v>2803.3251730000006</v>
      </c>
      <c r="D14" s="1263">
        <v>2656.378365</v>
      </c>
      <c r="E14" s="1250">
        <v>146.9468080000006</v>
      </c>
      <c r="F14" s="1264">
        <v>2152.5889209324919</v>
      </c>
      <c r="G14" s="1263">
        <v>2005.6421078421704</v>
      </c>
      <c r="H14" s="1264">
        <v>2757.4041568421703</v>
      </c>
      <c r="I14" s="1265">
        <v>29877.399076999998</v>
      </c>
      <c r="J14" s="1263">
        <v>28409.946002999997</v>
      </c>
      <c r="K14" s="1250">
        <v>1467.4530740000009</v>
      </c>
      <c r="L14" s="1262">
        <v>23043.437451249149</v>
      </c>
      <c r="M14" s="1253">
        <v>21575.984321405991</v>
      </c>
      <c r="N14" s="1254">
        <v>29609.723742405993</v>
      </c>
      <c r="O14" s="674"/>
      <c r="P14" s="277"/>
      <c r="Q14" s="950"/>
      <c r="R14" s="950"/>
      <c r="S14" s="950"/>
      <c r="T14" s="950"/>
      <c r="U14" s="950"/>
      <c r="V14" s="950"/>
      <c r="W14" s="674"/>
      <c r="X14" s="943"/>
      <c r="Y14" s="943"/>
    </row>
    <row r="15" spans="1:25" ht="12" customHeight="1" x14ac:dyDescent="0.25">
      <c r="A15" s="945">
        <v>2016</v>
      </c>
      <c r="B15" s="1469">
        <v>8</v>
      </c>
      <c r="C15" s="1255">
        <v>2792.4169440000001</v>
      </c>
      <c r="D15" s="1256">
        <v>2648.8300529999997</v>
      </c>
      <c r="E15" s="1257">
        <v>143.58689100000038</v>
      </c>
      <c r="F15" s="1258">
        <v>2005.64210793249</v>
      </c>
      <c r="G15" s="1256">
        <v>1855.1018389324913</v>
      </c>
      <c r="H15" s="1258">
        <v>3062.2431608421693</v>
      </c>
      <c r="I15" s="1259">
        <v>29879.370492000002</v>
      </c>
      <c r="J15" s="1256">
        <v>28390.560353790996</v>
      </c>
      <c r="K15" s="1257">
        <v>1488.8101382090063</v>
      </c>
      <c r="L15" s="1255">
        <v>21575.984323939199</v>
      </c>
      <c r="M15" s="1260">
        <v>20012.817554276964</v>
      </c>
      <c r="N15" s="1261">
        <v>32957.562550922994</v>
      </c>
      <c r="O15" s="946"/>
      <c r="P15" s="277"/>
      <c r="Q15" s="950"/>
      <c r="R15" s="950"/>
      <c r="S15" s="950"/>
      <c r="T15" s="950"/>
      <c r="U15" s="950"/>
      <c r="V15" s="950"/>
      <c r="W15" s="674"/>
      <c r="X15" s="943"/>
      <c r="Y15" s="943"/>
    </row>
    <row r="16" spans="1:25" ht="12" customHeight="1" x14ac:dyDescent="0.25">
      <c r="A16" s="980">
        <v>2017</v>
      </c>
      <c r="B16" s="1468">
        <v>8</v>
      </c>
      <c r="C16" s="1262">
        <v>2383.3666699999999</v>
      </c>
      <c r="D16" s="1263">
        <v>2808.5585060000003</v>
      </c>
      <c r="E16" s="1250">
        <v>-425.19183600000042</v>
      </c>
      <c r="F16" s="1264">
        <v>1855.1010000000001</v>
      </c>
      <c r="G16" s="1263">
        <v>2247.3559999999998</v>
      </c>
      <c r="H16" s="1264">
        <v>3069.3719999999998</v>
      </c>
      <c r="I16" s="1265">
        <v>25481.562421868999</v>
      </c>
      <c r="J16" s="1263">
        <v>29988.256826387002</v>
      </c>
      <c r="K16" s="1250">
        <v>-4506.6944045180026</v>
      </c>
      <c r="L16" s="1262">
        <v>20012.818000000003</v>
      </c>
      <c r="M16" s="1253">
        <v>24176.465</v>
      </c>
      <c r="N16" s="1254">
        <v>32952.06</v>
      </c>
      <c r="O16" s="674"/>
      <c r="P16" s="277"/>
      <c r="Q16" s="950"/>
      <c r="R16" s="950"/>
      <c r="S16" s="950"/>
      <c r="T16" s="950"/>
      <c r="U16" s="950"/>
      <c r="V16" s="950"/>
      <c r="W16" s="674"/>
      <c r="X16" s="943"/>
      <c r="Y16" s="943"/>
    </row>
    <row r="17" spans="1:23" ht="12" customHeight="1" x14ac:dyDescent="0.25">
      <c r="A17" s="945">
        <v>2018</v>
      </c>
      <c r="B17" s="1470">
        <v>8</v>
      </c>
      <c r="C17" s="1266">
        <v>2942.1872790000002</v>
      </c>
      <c r="D17" s="1267">
        <v>2916.687054</v>
      </c>
      <c r="E17" s="1257">
        <f>C17-D17</f>
        <v>25.500225000000228</v>
      </c>
      <c r="F17" s="1268">
        <v>2247.3555728421693</v>
      </c>
      <c r="G17" s="1267">
        <v>2205.1117698421699</v>
      </c>
      <c r="H17" s="1269">
        <v>2924.8233479324908</v>
      </c>
      <c r="I17" s="1268">
        <v>31441.153030246001</v>
      </c>
      <c r="J17" s="1267">
        <v>31155.870264544999</v>
      </c>
      <c r="K17" s="1257">
        <f>I17-J17</f>
        <v>285.28276570100206</v>
      </c>
      <c r="L17" s="1268">
        <v>24176.464464328787</v>
      </c>
      <c r="M17" s="1267">
        <v>23710.883955729787</v>
      </c>
      <c r="N17" s="1267">
        <v>31399.324966398959</v>
      </c>
      <c r="O17" s="946"/>
      <c r="P17" s="277"/>
      <c r="Q17" s="950"/>
      <c r="R17" s="950"/>
      <c r="S17" s="950"/>
      <c r="T17" s="950"/>
      <c r="U17" s="950"/>
      <c r="V17" s="950"/>
    </row>
    <row r="18" spans="1:23" ht="9.9499999999999993" customHeight="1" x14ac:dyDescent="0.25">
      <c r="A18" s="278"/>
      <c r="B18" s="981"/>
      <c r="C18" s="282"/>
      <c r="D18" s="283"/>
      <c r="E18" s="276"/>
      <c r="F18" s="276"/>
      <c r="G18" s="278"/>
      <c r="H18" s="982"/>
      <c r="I18" s="283"/>
      <c r="J18" s="283"/>
      <c r="L18" s="281"/>
      <c r="N18" s="983"/>
      <c r="P18" s="277"/>
    </row>
    <row r="19" spans="1:23" ht="14.25" customHeight="1" x14ac:dyDescent="0.25">
      <c r="A19" s="2444" t="s">
        <v>244</v>
      </c>
      <c r="B19" s="2444"/>
      <c r="C19" s="2444"/>
      <c r="D19" s="2444"/>
      <c r="E19" s="2444"/>
      <c r="F19" s="2444"/>
      <c r="G19" s="2444"/>
      <c r="H19" s="951"/>
      <c r="I19" s="2440" t="s">
        <v>696</v>
      </c>
      <c r="J19" s="2440"/>
      <c r="K19" s="2440"/>
      <c r="L19" s="2440"/>
      <c r="M19" s="2440"/>
      <c r="N19" s="2440"/>
      <c r="O19" s="951"/>
      <c r="P19" s="277"/>
    </row>
    <row r="20" spans="1:23" ht="12" customHeight="1" x14ac:dyDescent="0.25">
      <c r="A20" s="951"/>
      <c r="B20" s="586"/>
      <c r="C20" s="586" t="s">
        <v>246</v>
      </c>
      <c r="D20" s="586" t="s">
        <v>161</v>
      </c>
      <c r="E20" s="586" t="s">
        <v>162</v>
      </c>
      <c r="G20" s="989"/>
      <c r="H20" s="989"/>
      <c r="I20" s="989"/>
      <c r="J20" s="990"/>
      <c r="K20" s="990" t="str">
        <f>H6</f>
        <v>Nejvyšší dosažený stav provozních zásob</v>
      </c>
      <c r="L20" s="989"/>
      <c r="M20" s="989"/>
      <c r="N20" s="951"/>
      <c r="O20" s="951"/>
    </row>
    <row r="21" spans="1:23" ht="12" customHeight="1" x14ac:dyDescent="0.25">
      <c r="A21" s="951"/>
      <c r="B21" s="898">
        <v>2009</v>
      </c>
      <c r="C21" s="586">
        <f>E8</f>
        <v>-581.10000000000036</v>
      </c>
      <c r="D21" s="586">
        <f>C8</f>
        <v>2224.6999999999998</v>
      </c>
      <c r="E21" s="586">
        <f>D8*-1</f>
        <v>-2805.8</v>
      </c>
      <c r="G21" s="989"/>
      <c r="H21" s="989"/>
      <c r="I21" s="989"/>
      <c r="J21" s="990">
        <f>A8</f>
        <v>2009</v>
      </c>
      <c r="K21" s="991">
        <f t="shared" ref="K21:K30" si="0">H8</f>
        <v>2966.1</v>
      </c>
      <c r="L21" s="989"/>
      <c r="M21" s="989"/>
      <c r="N21" s="951"/>
      <c r="O21" s="951"/>
    </row>
    <row r="22" spans="1:23" ht="12" customHeight="1" x14ac:dyDescent="0.25">
      <c r="A22" s="951"/>
      <c r="B22" s="898">
        <v>2010</v>
      </c>
      <c r="C22" s="586">
        <f t="shared" ref="C22:C30" si="1">E9</f>
        <v>726.20699999999965</v>
      </c>
      <c r="D22" s="586">
        <f t="shared" ref="D22:D30" si="2">C9</f>
        <v>2255.3069999999998</v>
      </c>
      <c r="E22" s="586">
        <f t="shared" ref="E22:E30" si="3">D9*-1</f>
        <v>-1529.1000000000001</v>
      </c>
      <c r="G22" s="989"/>
      <c r="H22" s="989"/>
      <c r="I22" s="989"/>
      <c r="J22" s="990">
        <f t="shared" ref="J22:J30" si="4">A9</f>
        <v>2010</v>
      </c>
      <c r="K22" s="991">
        <f t="shared" si="0"/>
        <v>2485.7011722999996</v>
      </c>
      <c r="L22" s="989"/>
      <c r="M22" s="989"/>
      <c r="N22" s="951"/>
      <c r="O22" s="951"/>
    </row>
    <row r="23" spans="1:23" ht="12" customHeight="1" x14ac:dyDescent="0.25">
      <c r="A23" s="951"/>
      <c r="B23" s="898">
        <v>2011</v>
      </c>
      <c r="C23" s="586">
        <f t="shared" si="1"/>
        <v>-941.32005022444321</v>
      </c>
      <c r="D23" s="586">
        <f t="shared" si="2"/>
        <v>877.50692586541788</v>
      </c>
      <c r="E23" s="586">
        <f t="shared" si="3"/>
        <v>-1818.8269760898611</v>
      </c>
      <c r="G23" s="989"/>
      <c r="H23" s="989"/>
      <c r="I23" s="989"/>
      <c r="J23" s="990">
        <f t="shared" si="4"/>
        <v>2011</v>
      </c>
      <c r="K23" s="991">
        <f t="shared" si="0"/>
        <v>2603.4657553523152</v>
      </c>
      <c r="L23" s="990"/>
      <c r="M23" s="990"/>
      <c r="N23" s="951"/>
      <c r="O23" s="951"/>
    </row>
    <row r="24" spans="1:23" ht="12" customHeight="1" x14ac:dyDescent="0.25">
      <c r="A24" s="951"/>
      <c r="B24" s="898">
        <v>2012</v>
      </c>
      <c r="C24" s="586">
        <f t="shared" si="1"/>
        <v>703.86210000000005</v>
      </c>
      <c r="D24" s="586">
        <f t="shared" si="2"/>
        <v>2247.0893000000001</v>
      </c>
      <c r="E24" s="586">
        <f t="shared" si="3"/>
        <v>-1543.2272</v>
      </c>
      <c r="G24" s="989"/>
      <c r="H24" s="989"/>
      <c r="I24" s="989"/>
      <c r="J24" s="990">
        <f t="shared" si="4"/>
        <v>2012</v>
      </c>
      <c r="K24" s="991">
        <f t="shared" si="0"/>
        <v>2846.921496629066</v>
      </c>
      <c r="L24" s="990"/>
      <c r="M24" s="990"/>
      <c r="N24" s="951"/>
      <c r="O24" s="951"/>
    </row>
    <row r="25" spans="1:23" ht="12" customHeight="1" x14ac:dyDescent="0.25">
      <c r="A25" s="951"/>
      <c r="B25" s="898">
        <v>2013</v>
      </c>
      <c r="C25" s="586">
        <f t="shared" si="1"/>
        <v>-246.0685207482943</v>
      </c>
      <c r="D25" s="586">
        <f t="shared" si="2"/>
        <v>2231.3488715094973</v>
      </c>
      <c r="E25" s="586">
        <f t="shared" si="3"/>
        <v>-2477.4173922577916</v>
      </c>
      <c r="G25" s="989"/>
      <c r="H25" s="989"/>
      <c r="I25" s="989"/>
      <c r="J25" s="990">
        <f t="shared" si="4"/>
        <v>2013</v>
      </c>
      <c r="K25" s="991">
        <f t="shared" si="0"/>
        <v>2735.5117726524104</v>
      </c>
      <c r="L25" s="990"/>
      <c r="M25" s="990"/>
      <c r="N25" s="951"/>
      <c r="O25" s="951"/>
    </row>
    <row r="26" spans="1:23" ht="12" customHeight="1" x14ac:dyDescent="0.25">
      <c r="A26" s="951"/>
      <c r="B26" s="898">
        <v>2014</v>
      </c>
      <c r="C26" s="586">
        <f t="shared" si="1"/>
        <v>15.532958999999664</v>
      </c>
      <c r="D26" s="586">
        <f t="shared" si="2"/>
        <v>2146.4485759999998</v>
      </c>
      <c r="E26" s="586">
        <f t="shared" si="3"/>
        <v>-2130.9156170000001</v>
      </c>
      <c r="G26" s="989"/>
      <c r="H26" s="989"/>
      <c r="I26" s="989"/>
      <c r="J26" s="990">
        <f t="shared" si="4"/>
        <v>2014</v>
      </c>
      <c r="K26" s="991">
        <f t="shared" si="0"/>
        <v>2956.515307842169</v>
      </c>
      <c r="L26" s="990"/>
      <c r="M26" s="990"/>
      <c r="N26" s="951"/>
      <c r="O26" s="951"/>
    </row>
    <row r="27" spans="1:23" ht="12" customHeight="1" x14ac:dyDescent="0.25">
      <c r="A27" s="951"/>
      <c r="B27" s="898">
        <v>2015</v>
      </c>
      <c r="C27" s="586">
        <f t="shared" si="1"/>
        <v>146.9468080000006</v>
      </c>
      <c r="D27" s="586">
        <f t="shared" si="2"/>
        <v>2803.3251730000006</v>
      </c>
      <c r="E27" s="586">
        <f t="shared" si="3"/>
        <v>-2656.378365</v>
      </c>
      <c r="G27" s="989"/>
      <c r="H27" s="989"/>
      <c r="I27" s="989"/>
      <c r="J27" s="990">
        <f t="shared" si="4"/>
        <v>2015</v>
      </c>
      <c r="K27" s="991">
        <f t="shared" si="0"/>
        <v>2757.4041568421703</v>
      </c>
      <c r="L27" s="990"/>
      <c r="M27" s="990"/>
      <c r="N27" s="951"/>
      <c r="O27" s="951"/>
    </row>
    <row r="28" spans="1:23" ht="12" customHeight="1" x14ac:dyDescent="0.25">
      <c r="A28" s="951"/>
      <c r="B28" s="898">
        <v>2016</v>
      </c>
      <c r="C28" s="586">
        <f t="shared" si="1"/>
        <v>143.58689100000038</v>
      </c>
      <c r="D28" s="586">
        <f t="shared" si="2"/>
        <v>2792.4169440000001</v>
      </c>
      <c r="E28" s="586">
        <f t="shared" si="3"/>
        <v>-2648.8300529999997</v>
      </c>
      <c r="G28" s="989"/>
      <c r="H28" s="989"/>
      <c r="I28" s="989"/>
      <c r="J28" s="990">
        <f t="shared" si="4"/>
        <v>2016</v>
      </c>
      <c r="K28" s="991">
        <f t="shared" si="0"/>
        <v>3062.2431608421693</v>
      </c>
      <c r="L28" s="990"/>
      <c r="M28" s="990"/>
      <c r="N28" s="951"/>
      <c r="O28" s="951"/>
    </row>
    <row r="29" spans="1:23" ht="12" customHeight="1" x14ac:dyDescent="0.25">
      <c r="A29" s="951"/>
      <c r="B29" s="898">
        <v>2017</v>
      </c>
      <c r="C29" s="586">
        <f t="shared" si="1"/>
        <v>-425.19183600000042</v>
      </c>
      <c r="D29" s="586">
        <f t="shared" si="2"/>
        <v>2383.3666699999999</v>
      </c>
      <c r="E29" s="586">
        <f t="shared" si="3"/>
        <v>-2808.5585060000003</v>
      </c>
      <c r="G29" s="989"/>
      <c r="H29" s="989"/>
      <c r="I29" s="989"/>
      <c r="J29" s="990">
        <f t="shared" si="4"/>
        <v>2017</v>
      </c>
      <c r="K29" s="991">
        <f t="shared" si="0"/>
        <v>3069.3719999999998</v>
      </c>
      <c r="L29" s="990"/>
      <c r="M29" s="990"/>
      <c r="N29" s="951"/>
      <c r="O29" s="951"/>
      <c r="P29" s="275"/>
      <c r="Q29" s="275"/>
      <c r="R29" s="275"/>
      <c r="S29" s="275"/>
      <c r="T29" s="275"/>
      <c r="U29" s="275"/>
      <c r="V29" s="275"/>
      <c r="W29" s="275"/>
    </row>
    <row r="30" spans="1:23" ht="12" customHeight="1" x14ac:dyDescent="0.25">
      <c r="A30" s="951"/>
      <c r="B30" s="898">
        <v>2018</v>
      </c>
      <c r="C30" s="586">
        <f t="shared" si="1"/>
        <v>25.500225000000228</v>
      </c>
      <c r="D30" s="586">
        <f t="shared" si="2"/>
        <v>2942.1872790000002</v>
      </c>
      <c r="E30" s="586">
        <f t="shared" si="3"/>
        <v>-2916.687054</v>
      </c>
      <c r="G30" s="989"/>
      <c r="H30" s="989"/>
      <c r="I30" s="989"/>
      <c r="J30" s="990">
        <f t="shared" si="4"/>
        <v>2018</v>
      </c>
      <c r="K30" s="991">
        <f t="shared" si="0"/>
        <v>2924.8233479324908</v>
      </c>
      <c r="L30" s="990"/>
      <c r="M30" s="990"/>
      <c r="N30" s="951"/>
      <c r="O30" s="951"/>
      <c r="P30" s="275"/>
      <c r="Q30" s="275"/>
      <c r="R30" s="275"/>
      <c r="S30" s="275"/>
      <c r="T30" s="275"/>
      <c r="U30" s="275"/>
      <c r="V30" s="275"/>
      <c r="W30" s="275"/>
    </row>
    <row r="31" spans="1:23" ht="12" customHeight="1" x14ac:dyDescent="0.25">
      <c r="A31" s="951"/>
      <c r="B31" s="1830"/>
      <c r="C31" s="1831"/>
      <c r="D31" s="1832"/>
      <c r="E31" s="1833"/>
      <c r="F31" s="990"/>
      <c r="G31" s="989"/>
      <c r="H31" s="989"/>
      <c r="I31" s="989"/>
      <c r="J31" s="990"/>
      <c r="K31" s="990"/>
      <c r="L31" s="990"/>
      <c r="M31" s="990"/>
      <c r="N31" s="951"/>
      <c r="O31" s="951"/>
      <c r="P31" s="275"/>
      <c r="Q31" s="275"/>
      <c r="R31" s="275"/>
      <c r="S31" s="275"/>
      <c r="T31" s="275"/>
      <c r="U31" s="275"/>
      <c r="V31" s="275"/>
      <c r="W31" s="275"/>
    </row>
    <row r="32" spans="1:23" ht="16.5" customHeight="1" x14ac:dyDescent="0.25">
      <c r="A32" s="2442"/>
      <c r="B32" s="2443"/>
      <c r="C32" s="2443"/>
      <c r="D32" s="2443"/>
      <c r="E32" s="2443"/>
      <c r="F32" s="2443"/>
      <c r="G32" s="2443"/>
      <c r="H32" s="2443"/>
      <c r="I32" s="2443"/>
      <c r="J32" s="2443"/>
      <c r="K32" s="2443"/>
      <c r="L32" s="2443"/>
      <c r="M32" s="2443"/>
      <c r="N32" s="2443"/>
      <c r="O32" s="1827"/>
    </row>
    <row r="33" spans="1:15" ht="9.9499999999999993" customHeight="1" x14ac:dyDescent="0.25">
      <c r="A33" s="2442"/>
      <c r="B33" s="1824"/>
      <c r="C33" s="1824"/>
      <c r="D33" s="1824"/>
      <c r="E33" s="1824"/>
      <c r="F33" s="1824"/>
      <c r="G33" s="1824"/>
      <c r="H33" s="1824"/>
      <c r="I33" s="1824"/>
      <c r="J33" s="1824"/>
      <c r="K33" s="1824"/>
      <c r="L33" s="1824"/>
      <c r="M33" s="1824"/>
      <c r="N33" s="1824"/>
      <c r="O33" s="1824"/>
    </row>
    <row r="34" spans="1:15" ht="12" customHeight="1" x14ac:dyDescent="0.25">
      <c r="A34" s="1828"/>
      <c r="B34" s="1825"/>
      <c r="C34" s="1246"/>
      <c r="D34" s="1246"/>
      <c r="E34" s="1246"/>
      <c r="F34" s="1246"/>
      <c r="G34" s="1246"/>
      <c r="H34" s="1246"/>
      <c r="I34" s="1246"/>
      <c r="J34" s="1246"/>
      <c r="K34" s="1246"/>
      <c r="L34" s="1246"/>
      <c r="M34" s="1246"/>
      <c r="N34" s="1246"/>
      <c r="O34" s="1829"/>
    </row>
    <row r="35" spans="1:15" ht="12" customHeight="1" x14ac:dyDescent="0.25">
      <c r="A35" s="1828"/>
      <c r="B35" s="1825"/>
      <c r="C35" s="1246"/>
      <c r="D35" s="1246"/>
      <c r="E35" s="1246"/>
      <c r="F35" s="1246"/>
      <c r="G35" s="1246"/>
      <c r="H35" s="1246"/>
      <c r="I35" s="1246"/>
      <c r="J35" s="1246"/>
      <c r="K35" s="1246"/>
      <c r="L35" s="1246"/>
      <c r="M35" s="1246"/>
      <c r="N35" s="1246"/>
      <c r="O35" s="1829"/>
    </row>
    <row r="36" spans="1:15" ht="12" customHeight="1" x14ac:dyDescent="0.25">
      <c r="A36" s="1828"/>
      <c r="B36" s="1825"/>
      <c r="C36" s="1246"/>
      <c r="D36" s="1246"/>
      <c r="E36" s="1246"/>
      <c r="F36" s="1246"/>
      <c r="G36" s="1246"/>
      <c r="H36" s="1246"/>
      <c r="I36" s="1246"/>
      <c r="J36" s="1246"/>
      <c r="K36" s="1246"/>
      <c r="L36" s="1246"/>
      <c r="M36" s="1246"/>
      <c r="N36" s="1246"/>
      <c r="O36" s="1829"/>
    </row>
    <row r="37" spans="1:15" ht="12" customHeight="1" x14ac:dyDescent="0.25">
      <c r="A37" s="1828"/>
      <c r="B37" s="1825"/>
      <c r="C37" s="1246"/>
      <c r="D37" s="1246"/>
      <c r="E37" s="1246"/>
      <c r="F37" s="1246"/>
      <c r="G37" s="1246"/>
      <c r="H37" s="1246"/>
      <c r="I37" s="1246"/>
      <c r="J37" s="1246"/>
      <c r="K37" s="1246"/>
      <c r="L37" s="1246"/>
      <c r="M37" s="1246"/>
      <c r="N37" s="1246"/>
      <c r="O37" s="1829"/>
    </row>
    <row r="38" spans="1:15" ht="9.9499999999999993" customHeight="1" x14ac:dyDescent="0.25">
      <c r="A38" s="1826"/>
      <c r="B38" s="1826"/>
      <c r="C38" s="1826"/>
      <c r="D38" s="1826"/>
      <c r="E38" s="1826"/>
      <c r="F38" s="1826"/>
      <c r="G38" s="1826"/>
      <c r="H38" s="1826"/>
      <c r="I38" s="1826"/>
      <c r="J38" s="1826"/>
      <c r="K38" s="1826"/>
      <c r="L38" s="1826"/>
      <c r="M38" s="1827"/>
      <c r="N38" s="1826"/>
      <c r="O38" s="1826"/>
    </row>
    <row r="39" spans="1:15" ht="6" customHeight="1" x14ac:dyDescent="0.25">
      <c r="A39" s="2437" t="s">
        <v>677</v>
      </c>
      <c r="B39" s="2437"/>
      <c r="C39" s="2437"/>
      <c r="D39" s="2437"/>
      <c r="E39" s="2437"/>
      <c r="F39" s="2437"/>
      <c r="G39" s="2437"/>
      <c r="H39" s="2437"/>
      <c r="I39" s="2437"/>
      <c r="J39" s="2437"/>
      <c r="K39" s="2437"/>
      <c r="L39" s="2437"/>
      <c r="M39" s="2437"/>
      <c r="N39" s="2437"/>
      <c r="O39" s="2437"/>
    </row>
    <row r="40" spans="1:15" ht="14.25" customHeight="1" x14ac:dyDescent="0.25">
      <c r="A40" s="2437"/>
      <c r="B40" s="2437"/>
      <c r="C40" s="2437"/>
      <c r="D40" s="2437"/>
      <c r="E40" s="2437"/>
      <c r="F40" s="2437"/>
      <c r="G40" s="2437"/>
      <c r="H40" s="2437"/>
      <c r="I40" s="2437"/>
      <c r="J40" s="2437"/>
      <c r="K40" s="2437"/>
      <c r="L40" s="2437"/>
      <c r="M40" s="2437"/>
      <c r="N40" s="2437"/>
      <c r="O40" s="2437"/>
    </row>
    <row r="41" spans="1:15" x14ac:dyDescent="0.25">
      <c r="A41" s="2437"/>
      <c r="B41" s="2437"/>
      <c r="C41" s="2437"/>
      <c r="D41" s="2437"/>
      <c r="E41" s="2437"/>
      <c r="F41" s="2437"/>
      <c r="G41" s="2437"/>
      <c r="H41" s="2437"/>
      <c r="I41" s="2437"/>
      <c r="J41" s="2437"/>
      <c r="K41" s="2437"/>
      <c r="L41" s="2437"/>
      <c r="M41" s="2437"/>
      <c r="N41" s="2437"/>
      <c r="O41" s="2437"/>
    </row>
    <row r="42" spans="1:15" x14ac:dyDescent="0.25">
      <c r="A42" s="280"/>
      <c r="B42" s="280"/>
      <c r="C42" s="280"/>
      <c r="D42" s="280"/>
      <c r="E42" s="280"/>
      <c r="F42" s="280"/>
      <c r="G42" s="280"/>
      <c r="H42" s="280"/>
    </row>
    <row r="43" spans="1:15" x14ac:dyDescent="0.25">
      <c r="A43" s="280"/>
      <c r="B43" s="280"/>
      <c r="C43" s="280"/>
      <c r="D43" s="280"/>
      <c r="E43" s="280"/>
      <c r="F43" s="280"/>
      <c r="G43" s="280"/>
      <c r="H43" s="280"/>
    </row>
    <row r="44" spans="1:15" x14ac:dyDescent="0.25">
      <c r="A44" s="280"/>
      <c r="B44" s="280"/>
      <c r="C44" s="280"/>
      <c r="D44" s="280"/>
      <c r="E44" s="280"/>
      <c r="F44" s="280"/>
      <c r="G44" s="280"/>
      <c r="H44" s="280"/>
    </row>
    <row r="45" spans="1:15" x14ac:dyDescent="0.25">
      <c r="A45" s="280"/>
      <c r="B45" s="280"/>
      <c r="C45" s="280"/>
      <c r="D45" s="280"/>
      <c r="E45" s="280"/>
      <c r="F45" s="280"/>
      <c r="G45" s="280"/>
      <c r="H45" s="280"/>
    </row>
    <row r="46" spans="1:15" x14ac:dyDescent="0.25">
      <c r="A46" s="280"/>
      <c r="B46" s="280"/>
      <c r="C46" s="280"/>
      <c r="D46" s="280"/>
      <c r="E46" s="280"/>
      <c r="F46" s="280"/>
      <c r="G46" s="280"/>
      <c r="H46" s="280"/>
    </row>
    <row r="47" spans="1:15" x14ac:dyDescent="0.25">
      <c r="A47" s="280"/>
      <c r="B47" s="280"/>
      <c r="C47" s="280"/>
      <c r="D47" s="280"/>
      <c r="E47" s="280"/>
      <c r="F47" s="280"/>
      <c r="G47" s="280"/>
      <c r="H47" s="280"/>
    </row>
    <row r="48" spans="1:15" x14ac:dyDescent="0.25">
      <c r="A48" s="280"/>
      <c r="B48" s="280"/>
      <c r="C48" s="280"/>
      <c r="D48" s="280"/>
      <c r="E48" s="280"/>
      <c r="F48" s="280"/>
      <c r="G48" s="280"/>
      <c r="H48" s="280"/>
    </row>
    <row r="49" spans="1:8" x14ac:dyDescent="0.25">
      <c r="A49" s="280"/>
      <c r="B49" s="280"/>
      <c r="C49" s="280"/>
      <c r="D49" s="280"/>
      <c r="E49" s="280"/>
      <c r="F49" s="280"/>
      <c r="G49" s="280"/>
      <c r="H49" s="280"/>
    </row>
  </sheetData>
  <mergeCells count="24">
    <mergeCell ref="A39:O41"/>
    <mergeCell ref="C4:N4"/>
    <mergeCell ref="A2:M2"/>
    <mergeCell ref="I19:N19"/>
    <mergeCell ref="E6:E7"/>
    <mergeCell ref="F6:G6"/>
    <mergeCell ref="H6:H7"/>
    <mergeCell ref="N2:O2"/>
    <mergeCell ref="A32:A33"/>
    <mergeCell ref="B32:N32"/>
    <mergeCell ref="A19:G19"/>
    <mergeCell ref="I1:J1"/>
    <mergeCell ref="A3:A5"/>
    <mergeCell ref="A6:A7"/>
    <mergeCell ref="C6:C7"/>
    <mergeCell ref="D6:D7"/>
    <mergeCell ref="B5:B7"/>
    <mergeCell ref="C5:H5"/>
    <mergeCell ref="I5:N5"/>
    <mergeCell ref="I6:I7"/>
    <mergeCell ref="J6:J7"/>
    <mergeCell ref="K6:K7"/>
    <mergeCell ref="L6:M6"/>
    <mergeCell ref="N6:N7"/>
  </mergeCells>
  <pageMargins left="0.6692913385826772" right="0.19685039370078741" top="0.31496062992125984" bottom="0.19685039370078741" header="0.23622047244094491" footer="0.15748031496062992"/>
  <pageSetup paperSize="9" firstPageNumber="17" orientation="landscape" useFirstPageNumber="1" r:id="rId1"/>
  <headerFooter scaleWithDoc="0" alignWithMargins="0">
    <oddFooter>&amp;C12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8"/>
  <sheetViews>
    <sheetView view="pageBreakPreview" zoomScaleNormal="100" zoomScaleSheetLayoutView="100" workbookViewId="0"/>
  </sheetViews>
  <sheetFormatPr defaultRowHeight="13.5" x14ac:dyDescent="0.25"/>
  <cols>
    <col min="1" max="1" width="18.85546875" style="275" customWidth="1"/>
    <col min="2" max="2" width="19.5703125" style="275" customWidth="1"/>
    <col min="3" max="7" width="10.7109375" style="275" customWidth="1"/>
    <col min="8" max="8" width="1.7109375" style="275" customWidth="1"/>
    <col min="9" max="9" width="16.7109375" style="276" customWidth="1"/>
    <col min="10" max="240" width="9.140625" style="275"/>
    <col min="241" max="241" width="20.7109375" style="275" customWidth="1"/>
    <col min="242" max="251" width="10.7109375" style="275" customWidth="1"/>
    <col min="252" max="253" width="2.7109375" style="275" customWidth="1"/>
    <col min="254" max="496" width="9.140625" style="275"/>
    <col min="497" max="497" width="20.7109375" style="275" customWidth="1"/>
    <col min="498" max="507" width="10.7109375" style="275" customWidth="1"/>
    <col min="508" max="509" width="2.7109375" style="275" customWidth="1"/>
    <col min="510" max="752" width="9.140625" style="275"/>
    <col min="753" max="753" width="20.7109375" style="275" customWidth="1"/>
    <col min="754" max="763" width="10.7109375" style="275" customWidth="1"/>
    <col min="764" max="765" width="2.7109375" style="275" customWidth="1"/>
    <col min="766" max="1008" width="9.140625" style="275"/>
    <col min="1009" max="1009" width="20.7109375" style="275" customWidth="1"/>
    <col min="1010" max="1019" width="10.7109375" style="275" customWidth="1"/>
    <col min="1020" max="1021" width="2.7109375" style="275" customWidth="1"/>
    <col min="1022" max="1264" width="9.140625" style="275"/>
    <col min="1265" max="1265" width="20.7109375" style="275" customWidth="1"/>
    <col min="1266" max="1275" width="10.7109375" style="275" customWidth="1"/>
    <col min="1276" max="1277" width="2.7109375" style="275" customWidth="1"/>
    <col min="1278" max="1520" width="9.140625" style="275"/>
    <col min="1521" max="1521" width="20.7109375" style="275" customWidth="1"/>
    <col min="1522" max="1531" width="10.7109375" style="275" customWidth="1"/>
    <col min="1532" max="1533" width="2.7109375" style="275" customWidth="1"/>
    <col min="1534" max="1776" width="9.140625" style="275"/>
    <col min="1777" max="1777" width="20.7109375" style="275" customWidth="1"/>
    <col min="1778" max="1787" width="10.7109375" style="275" customWidth="1"/>
    <col min="1788" max="1789" width="2.7109375" style="275" customWidth="1"/>
    <col min="1790" max="2032" width="9.140625" style="275"/>
    <col min="2033" max="2033" width="20.7109375" style="275" customWidth="1"/>
    <col min="2034" max="2043" width="10.7109375" style="275" customWidth="1"/>
    <col min="2044" max="2045" width="2.7109375" style="275" customWidth="1"/>
    <col min="2046" max="2288" width="9.140625" style="275"/>
    <col min="2289" max="2289" width="20.7109375" style="275" customWidth="1"/>
    <col min="2290" max="2299" width="10.7109375" style="275" customWidth="1"/>
    <col min="2300" max="2301" width="2.7109375" style="275" customWidth="1"/>
    <col min="2302" max="2544" width="9.140625" style="275"/>
    <col min="2545" max="2545" width="20.7109375" style="275" customWidth="1"/>
    <col min="2546" max="2555" width="10.7109375" style="275" customWidth="1"/>
    <col min="2556" max="2557" width="2.7109375" style="275" customWidth="1"/>
    <col min="2558" max="2800" width="9.140625" style="275"/>
    <col min="2801" max="2801" width="20.7109375" style="275" customWidth="1"/>
    <col min="2802" max="2811" width="10.7109375" style="275" customWidth="1"/>
    <col min="2812" max="2813" width="2.7109375" style="275" customWidth="1"/>
    <col min="2814" max="3056" width="9.140625" style="275"/>
    <col min="3057" max="3057" width="20.7109375" style="275" customWidth="1"/>
    <col min="3058" max="3067" width="10.7109375" style="275" customWidth="1"/>
    <col min="3068" max="3069" width="2.7109375" style="275" customWidth="1"/>
    <col min="3070" max="3312" width="9.140625" style="275"/>
    <col min="3313" max="3313" width="20.7109375" style="275" customWidth="1"/>
    <col min="3314" max="3323" width="10.7109375" style="275" customWidth="1"/>
    <col min="3324" max="3325" width="2.7109375" style="275" customWidth="1"/>
    <col min="3326" max="3568" width="9.140625" style="275"/>
    <col min="3569" max="3569" width="20.7109375" style="275" customWidth="1"/>
    <col min="3570" max="3579" width="10.7109375" style="275" customWidth="1"/>
    <col min="3580" max="3581" width="2.7109375" style="275" customWidth="1"/>
    <col min="3582" max="3824" width="9.140625" style="275"/>
    <col min="3825" max="3825" width="20.7109375" style="275" customWidth="1"/>
    <col min="3826" max="3835" width="10.7109375" style="275" customWidth="1"/>
    <col min="3836" max="3837" width="2.7109375" style="275" customWidth="1"/>
    <col min="3838" max="4080" width="9.140625" style="275"/>
    <col min="4081" max="4081" width="20.7109375" style="275" customWidth="1"/>
    <col min="4082" max="4091" width="10.7109375" style="275" customWidth="1"/>
    <col min="4092" max="4093" width="2.7109375" style="275" customWidth="1"/>
    <col min="4094" max="4336" width="9.140625" style="275"/>
    <col min="4337" max="4337" width="20.7109375" style="275" customWidth="1"/>
    <col min="4338" max="4347" width="10.7109375" style="275" customWidth="1"/>
    <col min="4348" max="4349" width="2.7109375" style="275" customWidth="1"/>
    <col min="4350" max="4592" width="9.140625" style="275"/>
    <col min="4593" max="4593" width="20.7109375" style="275" customWidth="1"/>
    <col min="4594" max="4603" width="10.7109375" style="275" customWidth="1"/>
    <col min="4604" max="4605" width="2.7109375" style="275" customWidth="1"/>
    <col min="4606" max="4848" width="9.140625" style="275"/>
    <col min="4849" max="4849" width="20.7109375" style="275" customWidth="1"/>
    <col min="4850" max="4859" width="10.7109375" style="275" customWidth="1"/>
    <col min="4860" max="4861" width="2.7109375" style="275" customWidth="1"/>
    <col min="4862" max="5104" width="9.140625" style="275"/>
    <col min="5105" max="5105" width="20.7109375" style="275" customWidth="1"/>
    <col min="5106" max="5115" width="10.7109375" style="275" customWidth="1"/>
    <col min="5116" max="5117" width="2.7109375" style="275" customWidth="1"/>
    <col min="5118" max="5360" width="9.140625" style="275"/>
    <col min="5361" max="5361" width="20.7109375" style="275" customWidth="1"/>
    <col min="5362" max="5371" width="10.7109375" style="275" customWidth="1"/>
    <col min="5372" max="5373" width="2.7109375" style="275" customWidth="1"/>
    <col min="5374" max="5616" width="9.140625" style="275"/>
    <col min="5617" max="5617" width="20.7109375" style="275" customWidth="1"/>
    <col min="5618" max="5627" width="10.7109375" style="275" customWidth="1"/>
    <col min="5628" max="5629" width="2.7109375" style="275" customWidth="1"/>
    <col min="5630" max="5872" width="9.140625" style="275"/>
    <col min="5873" max="5873" width="20.7109375" style="275" customWidth="1"/>
    <col min="5874" max="5883" width="10.7109375" style="275" customWidth="1"/>
    <col min="5884" max="5885" width="2.7109375" style="275" customWidth="1"/>
    <col min="5886" max="6128" width="9.140625" style="275"/>
    <col min="6129" max="6129" width="20.7109375" style="275" customWidth="1"/>
    <col min="6130" max="6139" width="10.7109375" style="275" customWidth="1"/>
    <col min="6140" max="6141" width="2.7109375" style="275" customWidth="1"/>
    <col min="6142" max="6384" width="9.140625" style="275"/>
    <col min="6385" max="6385" width="20.7109375" style="275" customWidth="1"/>
    <col min="6386" max="6395" width="10.7109375" style="275" customWidth="1"/>
    <col min="6396" max="6397" width="2.7109375" style="275" customWidth="1"/>
    <col min="6398" max="6640" width="9.140625" style="275"/>
    <col min="6641" max="6641" width="20.7109375" style="275" customWidth="1"/>
    <col min="6642" max="6651" width="10.7109375" style="275" customWidth="1"/>
    <col min="6652" max="6653" width="2.7109375" style="275" customWidth="1"/>
    <col min="6654" max="6896" width="9.140625" style="275"/>
    <col min="6897" max="6897" width="20.7109375" style="275" customWidth="1"/>
    <col min="6898" max="6907" width="10.7109375" style="275" customWidth="1"/>
    <col min="6908" max="6909" width="2.7109375" style="275" customWidth="1"/>
    <col min="6910" max="7152" width="9.140625" style="275"/>
    <col min="7153" max="7153" width="20.7109375" style="275" customWidth="1"/>
    <col min="7154" max="7163" width="10.7109375" style="275" customWidth="1"/>
    <col min="7164" max="7165" width="2.7109375" style="275" customWidth="1"/>
    <col min="7166" max="7408" width="9.140625" style="275"/>
    <col min="7409" max="7409" width="20.7109375" style="275" customWidth="1"/>
    <col min="7410" max="7419" width="10.7109375" style="275" customWidth="1"/>
    <col min="7420" max="7421" width="2.7109375" style="275" customWidth="1"/>
    <col min="7422" max="7664" width="9.140625" style="275"/>
    <col min="7665" max="7665" width="20.7109375" style="275" customWidth="1"/>
    <col min="7666" max="7675" width="10.7109375" style="275" customWidth="1"/>
    <col min="7676" max="7677" width="2.7109375" style="275" customWidth="1"/>
    <col min="7678" max="7920" width="9.140625" style="275"/>
    <col min="7921" max="7921" width="20.7109375" style="275" customWidth="1"/>
    <col min="7922" max="7931" width="10.7109375" style="275" customWidth="1"/>
    <col min="7932" max="7933" width="2.7109375" style="275" customWidth="1"/>
    <col min="7934" max="8176" width="9.140625" style="275"/>
    <col min="8177" max="8177" width="20.7109375" style="275" customWidth="1"/>
    <col min="8178" max="8187" width="10.7109375" style="275" customWidth="1"/>
    <col min="8188" max="8189" width="2.7109375" style="275" customWidth="1"/>
    <col min="8190" max="8432" width="9.140625" style="275"/>
    <col min="8433" max="8433" width="20.7109375" style="275" customWidth="1"/>
    <col min="8434" max="8443" width="10.7109375" style="275" customWidth="1"/>
    <col min="8444" max="8445" width="2.7109375" style="275" customWidth="1"/>
    <col min="8446" max="8688" width="9.140625" style="275"/>
    <col min="8689" max="8689" width="20.7109375" style="275" customWidth="1"/>
    <col min="8690" max="8699" width="10.7109375" style="275" customWidth="1"/>
    <col min="8700" max="8701" width="2.7109375" style="275" customWidth="1"/>
    <col min="8702" max="8944" width="9.140625" style="275"/>
    <col min="8945" max="8945" width="20.7109375" style="275" customWidth="1"/>
    <col min="8946" max="8955" width="10.7109375" style="275" customWidth="1"/>
    <col min="8956" max="8957" width="2.7109375" style="275" customWidth="1"/>
    <col min="8958" max="9200" width="9.140625" style="275"/>
    <col min="9201" max="9201" width="20.7109375" style="275" customWidth="1"/>
    <col min="9202" max="9211" width="10.7109375" style="275" customWidth="1"/>
    <col min="9212" max="9213" width="2.7109375" style="275" customWidth="1"/>
    <col min="9214" max="9456" width="9.140625" style="275"/>
    <col min="9457" max="9457" width="20.7109375" style="275" customWidth="1"/>
    <col min="9458" max="9467" width="10.7109375" style="275" customWidth="1"/>
    <col min="9468" max="9469" width="2.7109375" style="275" customWidth="1"/>
    <col min="9470" max="9712" width="9.140625" style="275"/>
    <col min="9713" max="9713" width="20.7109375" style="275" customWidth="1"/>
    <col min="9714" max="9723" width="10.7109375" style="275" customWidth="1"/>
    <col min="9724" max="9725" width="2.7109375" style="275" customWidth="1"/>
    <col min="9726" max="9968" width="9.140625" style="275"/>
    <col min="9969" max="9969" width="20.7109375" style="275" customWidth="1"/>
    <col min="9970" max="9979" width="10.7109375" style="275" customWidth="1"/>
    <col min="9980" max="9981" width="2.7109375" style="275" customWidth="1"/>
    <col min="9982" max="10224" width="9.140625" style="275"/>
    <col min="10225" max="10225" width="20.7109375" style="275" customWidth="1"/>
    <col min="10226" max="10235" width="10.7109375" style="275" customWidth="1"/>
    <col min="10236" max="10237" width="2.7109375" style="275" customWidth="1"/>
    <col min="10238" max="10480" width="9.140625" style="275"/>
    <col min="10481" max="10481" width="20.7109375" style="275" customWidth="1"/>
    <col min="10482" max="10491" width="10.7109375" style="275" customWidth="1"/>
    <col min="10492" max="10493" width="2.7109375" style="275" customWidth="1"/>
    <col min="10494" max="10736" width="9.140625" style="275"/>
    <col min="10737" max="10737" width="20.7109375" style="275" customWidth="1"/>
    <col min="10738" max="10747" width="10.7109375" style="275" customWidth="1"/>
    <col min="10748" max="10749" width="2.7109375" style="275" customWidth="1"/>
    <col min="10750" max="10992" width="9.140625" style="275"/>
    <col min="10993" max="10993" width="20.7109375" style="275" customWidth="1"/>
    <col min="10994" max="11003" width="10.7109375" style="275" customWidth="1"/>
    <col min="11004" max="11005" width="2.7109375" style="275" customWidth="1"/>
    <col min="11006" max="11248" width="9.140625" style="275"/>
    <col min="11249" max="11249" width="20.7109375" style="275" customWidth="1"/>
    <col min="11250" max="11259" width="10.7109375" style="275" customWidth="1"/>
    <col min="11260" max="11261" width="2.7109375" style="275" customWidth="1"/>
    <col min="11262" max="11504" width="9.140625" style="275"/>
    <col min="11505" max="11505" width="20.7109375" style="275" customWidth="1"/>
    <col min="11506" max="11515" width="10.7109375" style="275" customWidth="1"/>
    <col min="11516" max="11517" width="2.7109375" style="275" customWidth="1"/>
    <col min="11518" max="11760" width="9.140625" style="275"/>
    <col min="11761" max="11761" width="20.7109375" style="275" customWidth="1"/>
    <col min="11762" max="11771" width="10.7109375" style="275" customWidth="1"/>
    <col min="11772" max="11773" width="2.7109375" style="275" customWidth="1"/>
    <col min="11774" max="12016" width="9.140625" style="275"/>
    <col min="12017" max="12017" width="20.7109375" style="275" customWidth="1"/>
    <col min="12018" max="12027" width="10.7109375" style="275" customWidth="1"/>
    <col min="12028" max="12029" width="2.7109375" style="275" customWidth="1"/>
    <col min="12030" max="12272" width="9.140625" style="275"/>
    <col min="12273" max="12273" width="20.7109375" style="275" customWidth="1"/>
    <col min="12274" max="12283" width="10.7109375" style="275" customWidth="1"/>
    <col min="12284" max="12285" width="2.7109375" style="275" customWidth="1"/>
    <col min="12286" max="12528" width="9.140625" style="275"/>
    <col min="12529" max="12529" width="20.7109375" style="275" customWidth="1"/>
    <col min="12530" max="12539" width="10.7109375" style="275" customWidth="1"/>
    <col min="12540" max="12541" width="2.7109375" style="275" customWidth="1"/>
    <col min="12542" max="12784" width="9.140625" style="275"/>
    <col min="12785" max="12785" width="20.7109375" style="275" customWidth="1"/>
    <col min="12786" max="12795" width="10.7109375" style="275" customWidth="1"/>
    <col min="12796" max="12797" width="2.7109375" style="275" customWidth="1"/>
    <col min="12798" max="13040" width="9.140625" style="275"/>
    <col min="13041" max="13041" width="20.7109375" style="275" customWidth="1"/>
    <col min="13042" max="13051" width="10.7109375" style="275" customWidth="1"/>
    <col min="13052" max="13053" width="2.7109375" style="275" customWidth="1"/>
    <col min="13054" max="13296" width="9.140625" style="275"/>
    <col min="13297" max="13297" width="20.7109375" style="275" customWidth="1"/>
    <col min="13298" max="13307" width="10.7109375" style="275" customWidth="1"/>
    <col min="13308" max="13309" width="2.7109375" style="275" customWidth="1"/>
    <col min="13310" max="13552" width="9.140625" style="275"/>
    <col min="13553" max="13553" width="20.7109375" style="275" customWidth="1"/>
    <col min="13554" max="13563" width="10.7109375" style="275" customWidth="1"/>
    <col min="13564" max="13565" width="2.7109375" style="275" customWidth="1"/>
    <col min="13566" max="13808" width="9.140625" style="275"/>
    <col min="13809" max="13809" width="20.7109375" style="275" customWidth="1"/>
    <col min="13810" max="13819" width="10.7109375" style="275" customWidth="1"/>
    <col min="13820" max="13821" width="2.7109375" style="275" customWidth="1"/>
    <col min="13822" max="14064" width="9.140625" style="275"/>
    <col min="14065" max="14065" width="20.7109375" style="275" customWidth="1"/>
    <col min="14066" max="14075" width="10.7109375" style="275" customWidth="1"/>
    <col min="14076" max="14077" width="2.7109375" style="275" customWidth="1"/>
    <col min="14078" max="14320" width="9.140625" style="275"/>
    <col min="14321" max="14321" width="20.7109375" style="275" customWidth="1"/>
    <col min="14322" max="14331" width="10.7109375" style="275" customWidth="1"/>
    <col min="14332" max="14333" width="2.7109375" style="275" customWidth="1"/>
    <col min="14334" max="14576" width="9.140625" style="275"/>
    <col min="14577" max="14577" width="20.7109375" style="275" customWidth="1"/>
    <col min="14578" max="14587" width="10.7109375" style="275" customWidth="1"/>
    <col min="14588" max="14589" width="2.7109375" style="275" customWidth="1"/>
    <col min="14590" max="14832" width="9.140625" style="275"/>
    <col min="14833" max="14833" width="20.7109375" style="275" customWidth="1"/>
    <col min="14834" max="14843" width="10.7109375" style="275" customWidth="1"/>
    <col min="14844" max="14845" width="2.7109375" style="275" customWidth="1"/>
    <col min="14846" max="15088" width="9.140625" style="275"/>
    <col min="15089" max="15089" width="20.7109375" style="275" customWidth="1"/>
    <col min="15090" max="15099" width="10.7109375" style="275" customWidth="1"/>
    <col min="15100" max="15101" width="2.7109375" style="275" customWidth="1"/>
    <col min="15102" max="15344" width="9.140625" style="275"/>
    <col min="15345" max="15345" width="20.7109375" style="275" customWidth="1"/>
    <col min="15346" max="15355" width="10.7109375" style="275" customWidth="1"/>
    <col min="15356" max="15357" width="2.7109375" style="275" customWidth="1"/>
    <col min="15358" max="15600" width="9.140625" style="275"/>
    <col min="15601" max="15601" width="20.7109375" style="275" customWidth="1"/>
    <col min="15602" max="15611" width="10.7109375" style="275" customWidth="1"/>
    <col min="15612" max="15613" width="2.7109375" style="275" customWidth="1"/>
    <col min="15614" max="15856" width="9.140625" style="275"/>
    <col min="15857" max="15857" width="20.7109375" style="275" customWidth="1"/>
    <col min="15858" max="15867" width="10.7109375" style="275" customWidth="1"/>
    <col min="15868" max="15869" width="2.7109375" style="275" customWidth="1"/>
    <col min="15870" max="16112" width="9.140625" style="275"/>
    <col min="16113" max="16113" width="20.7109375" style="275" customWidth="1"/>
    <col min="16114" max="16123" width="10.7109375" style="275" customWidth="1"/>
    <col min="16124" max="16125" width="2.7109375" style="275" customWidth="1"/>
    <col min="16126" max="16384" width="9.140625" style="275"/>
  </cols>
  <sheetData>
    <row r="2" spans="1:14" ht="16.5" thickBot="1" x14ac:dyDescent="0.3">
      <c r="A2" s="2409" t="s">
        <v>691</v>
      </c>
      <c r="B2" s="2409"/>
      <c r="C2" s="2409"/>
      <c r="D2" s="2409"/>
      <c r="E2" s="2409"/>
      <c r="F2" s="2409"/>
      <c r="G2" s="2401" t="s">
        <v>59</v>
      </c>
      <c r="H2" s="2401"/>
    </row>
    <row r="3" spans="1:14" x14ac:dyDescent="0.25">
      <c r="A3" s="2446"/>
      <c r="B3" s="1756"/>
      <c r="C3" s="280"/>
    </row>
    <row r="4" spans="1:14" ht="21.75" customHeight="1" x14ac:dyDescent="0.25">
      <c r="A4" s="2447"/>
      <c r="B4" s="1756"/>
      <c r="C4" s="2452" t="s">
        <v>691</v>
      </c>
      <c r="D4" s="2452"/>
      <c r="E4" s="2452"/>
      <c r="F4" s="2452"/>
      <c r="G4" s="2452"/>
      <c r="H4" s="1773"/>
    </row>
    <row r="5" spans="1:14" ht="21" customHeight="1" x14ac:dyDescent="0.25">
      <c r="A5" s="2447"/>
      <c r="B5" s="1756"/>
      <c r="C5" s="1774"/>
      <c r="D5" s="1775"/>
      <c r="E5" s="2453" t="s">
        <v>49</v>
      </c>
      <c r="F5" s="1775"/>
      <c r="G5" s="1808"/>
      <c r="H5" s="951"/>
    </row>
    <row r="6" spans="1:14" ht="12.95" customHeight="1" x14ac:dyDescent="0.25">
      <c r="A6" s="1809"/>
      <c r="B6" s="1776"/>
      <c r="C6" s="2448" t="s">
        <v>679</v>
      </c>
      <c r="D6" s="2449"/>
      <c r="E6" s="2453"/>
      <c r="F6" s="2449" t="s">
        <v>3</v>
      </c>
      <c r="G6" s="2450"/>
      <c r="H6" s="176"/>
      <c r="I6" s="723"/>
    </row>
    <row r="7" spans="1:14" ht="12.6" customHeight="1" x14ac:dyDescent="0.25">
      <c r="A7" s="1810"/>
      <c r="B7" s="1777" t="s">
        <v>680</v>
      </c>
      <c r="C7" s="1778">
        <v>2018</v>
      </c>
      <c r="D7" s="1779">
        <v>2017</v>
      </c>
      <c r="E7" s="1778" t="s">
        <v>51</v>
      </c>
      <c r="F7" s="1778">
        <v>2018</v>
      </c>
      <c r="G7" s="1779">
        <v>2017</v>
      </c>
      <c r="H7" s="1780"/>
      <c r="I7" s="723"/>
    </row>
    <row r="8" spans="1:14" ht="12.6" customHeight="1" x14ac:dyDescent="0.25">
      <c r="A8" s="2451" t="s">
        <v>488</v>
      </c>
      <c r="B8" s="1781" t="s">
        <v>593</v>
      </c>
      <c r="C8" s="1782">
        <v>137113.52799999999</v>
      </c>
      <c r="D8" s="1783">
        <v>146244.23800000001</v>
      </c>
      <c r="E8" s="1784">
        <f>(C8-D8)/D8</f>
        <v>-6.2434664947278264E-2</v>
      </c>
      <c r="F8" s="1782">
        <v>1476503.8155359002</v>
      </c>
      <c r="G8" s="1783">
        <v>1579546.5430071999</v>
      </c>
      <c r="H8" s="176"/>
      <c r="I8" s="723"/>
      <c r="J8" s="943"/>
      <c r="K8" s="943"/>
      <c r="L8" s="943"/>
      <c r="M8" s="943"/>
      <c r="N8" s="943"/>
    </row>
    <row r="9" spans="1:14" ht="12.6" customHeight="1" x14ac:dyDescent="0.25">
      <c r="A9" s="2451"/>
      <c r="B9" s="1785" t="s">
        <v>681</v>
      </c>
      <c r="C9" s="1786">
        <v>827275.28999999992</v>
      </c>
      <c r="D9" s="1787">
        <v>839691.41099999996</v>
      </c>
      <c r="E9" s="1788">
        <f t="shared" ref="E9:E39" si="0">(C9-D9)/D9</f>
        <v>-1.4786528523869876E-2</v>
      </c>
      <c r="F9" s="1786">
        <v>4437227.5200000005</v>
      </c>
      <c r="G9" s="1787">
        <v>4407044.0879999995</v>
      </c>
      <c r="H9" s="176"/>
      <c r="I9" s="723"/>
      <c r="J9" s="943"/>
      <c r="K9" s="943"/>
      <c r="L9" s="943"/>
      <c r="M9" s="943"/>
      <c r="N9" s="943"/>
    </row>
    <row r="10" spans="1:14" ht="12.6" customHeight="1" x14ac:dyDescent="0.25">
      <c r="A10" s="2451"/>
      <c r="B10" s="1785" t="s">
        <v>682</v>
      </c>
      <c r="C10" s="1786">
        <v>80624.535000000018</v>
      </c>
      <c r="D10" s="1787">
        <v>81454.339000000007</v>
      </c>
      <c r="E10" s="1788">
        <f t="shared" si="0"/>
        <v>-1.0187351713700471E-2</v>
      </c>
      <c r="F10" s="1786">
        <v>844407.62989999994</v>
      </c>
      <c r="G10" s="1787">
        <v>853143.69620388898</v>
      </c>
      <c r="H10" s="176"/>
      <c r="I10" s="723"/>
      <c r="J10" s="943"/>
      <c r="K10" s="943"/>
      <c r="L10" s="943"/>
      <c r="M10" s="943"/>
      <c r="N10" s="943"/>
    </row>
    <row r="11" spans="1:14" ht="12.6" customHeight="1" x14ac:dyDescent="0.25">
      <c r="A11" s="2451"/>
      <c r="B11" s="1785" t="s">
        <v>683</v>
      </c>
      <c r="C11" s="1786">
        <v>1419946.888</v>
      </c>
      <c r="D11" s="1787">
        <v>1397367.0419999999</v>
      </c>
      <c r="E11" s="1788">
        <f t="shared" si="0"/>
        <v>1.6158851125959314E-2</v>
      </c>
      <c r="F11" s="1786">
        <v>4279267.2727777781</v>
      </c>
      <c r="G11" s="1787">
        <v>4194845.9138333332</v>
      </c>
      <c r="H11" s="176"/>
      <c r="I11" s="723"/>
      <c r="J11" s="943"/>
      <c r="K11" s="943"/>
      <c r="L11" s="943"/>
      <c r="M11" s="943"/>
      <c r="N11" s="943"/>
    </row>
    <row r="12" spans="1:14" ht="12.6" customHeight="1" x14ac:dyDescent="0.25">
      <c r="A12" s="2451"/>
      <c r="B12" s="1785" t="s">
        <v>684</v>
      </c>
      <c r="C12" s="1786">
        <v>5678.125</v>
      </c>
      <c r="D12" s="1787">
        <v>6017.4220000000014</v>
      </c>
      <c r="E12" s="1788">
        <f t="shared" si="0"/>
        <v>-5.6385774506092695E-2</v>
      </c>
      <c r="F12" s="1786">
        <v>24877.239999999998</v>
      </c>
      <c r="G12" s="1787">
        <v>27064.357</v>
      </c>
      <c r="H12" s="176"/>
      <c r="I12" s="723"/>
      <c r="J12" s="943"/>
      <c r="K12" s="943"/>
      <c r="L12" s="943"/>
      <c r="M12" s="943"/>
      <c r="N12" s="943"/>
    </row>
    <row r="13" spans="1:14" ht="12.6" customHeight="1" x14ac:dyDescent="0.25">
      <c r="A13" s="2451"/>
      <c r="B13" s="1785" t="s">
        <v>685</v>
      </c>
      <c r="C13" s="1786">
        <v>0</v>
      </c>
      <c r="D13" s="1787">
        <v>0</v>
      </c>
      <c r="E13" s="1789" t="e">
        <f t="shared" si="0"/>
        <v>#DIV/0!</v>
      </c>
      <c r="F13" s="1786">
        <v>0</v>
      </c>
      <c r="G13" s="1787">
        <v>0</v>
      </c>
      <c r="H13" s="176"/>
      <c r="I13" s="723"/>
      <c r="J13" s="943"/>
      <c r="K13" s="943"/>
      <c r="L13" s="943"/>
      <c r="M13" s="943"/>
      <c r="N13" s="943"/>
    </row>
    <row r="14" spans="1:14" ht="12.6" customHeight="1" x14ac:dyDescent="0.25">
      <c r="A14" s="2451"/>
      <c r="B14" s="1785" t="s">
        <v>686</v>
      </c>
      <c r="C14" s="1786">
        <v>0</v>
      </c>
      <c r="D14" s="1787">
        <v>0</v>
      </c>
      <c r="E14" s="1789" t="e">
        <f t="shared" si="0"/>
        <v>#DIV/0!</v>
      </c>
      <c r="F14" s="1786">
        <v>0</v>
      </c>
      <c r="G14" s="1787">
        <v>0</v>
      </c>
      <c r="H14" s="176"/>
      <c r="I14" s="723"/>
      <c r="J14" s="943"/>
      <c r="K14" s="943"/>
      <c r="L14" s="943"/>
      <c r="M14" s="943"/>
      <c r="N14" s="943"/>
    </row>
    <row r="15" spans="1:14" ht="12.6" customHeight="1" x14ac:dyDescent="0.25">
      <c r="A15" s="2451"/>
      <c r="B15" s="1790" t="s">
        <v>678</v>
      </c>
      <c r="C15" s="1791">
        <f>SUM(C8:C14)</f>
        <v>2470638.3659999999</v>
      </c>
      <c r="D15" s="1791">
        <f>SUM(D8:D14)</f>
        <v>2470774.4519999996</v>
      </c>
      <c r="E15" s="1792">
        <f t="shared" si="0"/>
        <v>-5.5078277132704064E-5</v>
      </c>
      <c r="F15" s="1791">
        <f t="shared" ref="F15:G15" si="1">SUM(F8:F14)</f>
        <v>11062283.478213679</v>
      </c>
      <c r="G15" s="1791">
        <f t="shared" si="1"/>
        <v>11061644.598044422</v>
      </c>
      <c r="H15" s="1780"/>
      <c r="I15" s="723"/>
    </row>
    <row r="16" spans="1:14" ht="12.6" customHeight="1" x14ac:dyDescent="0.25">
      <c r="A16" s="2451" t="s">
        <v>687</v>
      </c>
      <c r="B16" s="1781" t="s">
        <v>593</v>
      </c>
      <c r="C16" s="1782">
        <v>127776.45699999998</v>
      </c>
      <c r="D16" s="1783">
        <v>138718.592</v>
      </c>
      <c r="E16" s="1788">
        <f t="shared" si="0"/>
        <v>-7.8880089844049331E-2</v>
      </c>
      <c r="F16" s="1782">
        <v>1374544.9957119999</v>
      </c>
      <c r="G16" s="1783">
        <v>1498535.3266004</v>
      </c>
      <c r="H16" s="176"/>
      <c r="I16" s="723"/>
      <c r="J16" s="943"/>
      <c r="K16" s="943"/>
      <c r="L16" s="943"/>
      <c r="M16" s="943"/>
    </row>
    <row r="17" spans="1:13" ht="12.6" customHeight="1" x14ac:dyDescent="0.25">
      <c r="A17" s="2451"/>
      <c r="B17" s="1785" t="s">
        <v>681</v>
      </c>
      <c r="C17" s="1786">
        <v>743724.24000000011</v>
      </c>
      <c r="D17" s="1787">
        <v>762029.16100000008</v>
      </c>
      <c r="E17" s="1788">
        <f t="shared" si="0"/>
        <v>-2.4021286765428616E-2</v>
      </c>
      <c r="F17" s="1786">
        <v>3989145.1259999997</v>
      </c>
      <c r="G17" s="1787">
        <v>4012193.8630000004</v>
      </c>
      <c r="H17" s="176"/>
      <c r="I17" s="723"/>
      <c r="J17" s="943"/>
      <c r="K17" s="943"/>
      <c r="L17" s="943"/>
      <c r="M17" s="943"/>
    </row>
    <row r="18" spans="1:13" ht="12.6" customHeight="1" x14ac:dyDescent="0.25">
      <c r="A18" s="2451"/>
      <c r="B18" s="1785" t="s">
        <v>682</v>
      </c>
      <c r="C18" s="1786">
        <v>80624.535000000018</v>
      </c>
      <c r="D18" s="1787">
        <v>81454.339000000007</v>
      </c>
      <c r="E18" s="1788">
        <f t="shared" si="0"/>
        <v>-1.0187351713700471E-2</v>
      </c>
      <c r="F18" s="1786">
        <v>844407.62989999994</v>
      </c>
      <c r="G18" s="1787">
        <v>853143.69620388898</v>
      </c>
      <c r="H18" s="176"/>
      <c r="I18" s="723"/>
    </row>
    <row r="19" spans="1:13" ht="12.6" customHeight="1" x14ac:dyDescent="0.25">
      <c r="A19" s="2451"/>
      <c r="B19" s="1785" t="s">
        <v>683</v>
      </c>
      <c r="C19" s="1786">
        <v>0</v>
      </c>
      <c r="D19" s="1787">
        <v>0</v>
      </c>
      <c r="E19" s="1789" t="e">
        <f t="shared" si="0"/>
        <v>#DIV/0!</v>
      </c>
      <c r="F19" s="1786">
        <v>0</v>
      </c>
      <c r="G19" s="1787">
        <v>0</v>
      </c>
      <c r="H19" s="176"/>
      <c r="I19" s="723"/>
    </row>
    <row r="20" spans="1:13" ht="12.6" customHeight="1" x14ac:dyDescent="0.25">
      <c r="A20" s="2451"/>
      <c r="B20" s="1785" t="s">
        <v>684</v>
      </c>
      <c r="C20" s="1786">
        <v>2790.2150000000001</v>
      </c>
      <c r="D20" s="1787">
        <v>3225.7750000000001</v>
      </c>
      <c r="E20" s="1788">
        <f t="shared" si="0"/>
        <v>-0.1350249164929358</v>
      </c>
      <c r="F20" s="1786">
        <v>12896.240000000002</v>
      </c>
      <c r="G20" s="1787">
        <v>14533.257</v>
      </c>
      <c r="H20" s="176"/>
      <c r="I20" s="723"/>
    </row>
    <row r="21" spans="1:13" ht="12.6" customHeight="1" x14ac:dyDescent="0.25">
      <c r="A21" s="2451"/>
      <c r="B21" s="1785" t="s">
        <v>685</v>
      </c>
      <c r="C21" s="1786">
        <v>0</v>
      </c>
      <c r="D21" s="1787">
        <v>0</v>
      </c>
      <c r="E21" s="1789" t="e">
        <f t="shared" si="0"/>
        <v>#DIV/0!</v>
      </c>
      <c r="F21" s="1786">
        <v>0</v>
      </c>
      <c r="G21" s="1787">
        <v>0</v>
      </c>
      <c r="H21" s="176"/>
      <c r="I21" s="723"/>
    </row>
    <row r="22" spans="1:13" ht="12.6" customHeight="1" x14ac:dyDescent="0.25">
      <c r="A22" s="2451"/>
      <c r="B22" s="1785" t="s">
        <v>686</v>
      </c>
      <c r="C22" s="1786">
        <v>0</v>
      </c>
      <c r="D22" s="1787">
        <v>0</v>
      </c>
      <c r="E22" s="1789" t="e">
        <f t="shared" si="0"/>
        <v>#DIV/0!</v>
      </c>
      <c r="F22" s="1786">
        <v>0</v>
      </c>
      <c r="G22" s="1787">
        <v>0</v>
      </c>
      <c r="H22" s="176"/>
      <c r="I22" s="723"/>
    </row>
    <row r="23" spans="1:13" ht="12.6" customHeight="1" x14ac:dyDescent="0.25">
      <c r="A23" s="2451"/>
      <c r="B23" s="1793" t="s">
        <v>678</v>
      </c>
      <c r="C23" s="1794">
        <f>SUM(C16:C22)</f>
        <v>954915.44700000004</v>
      </c>
      <c r="D23" s="1795">
        <f t="shared" ref="D23" si="2">SUM(D16:D22)</f>
        <v>985427.86700000009</v>
      </c>
      <c r="E23" s="1796">
        <f t="shared" si="0"/>
        <v>-3.0963626077361622E-2</v>
      </c>
      <c r="F23" s="1794">
        <f t="shared" ref="F23:G23" si="3">SUM(F16:F22)</f>
        <v>6220993.9916119995</v>
      </c>
      <c r="G23" s="1795">
        <f t="shared" si="3"/>
        <v>6378406.1428042902</v>
      </c>
      <c r="H23" s="1780"/>
      <c r="I23" s="723"/>
    </row>
    <row r="24" spans="1:13" ht="12.6" customHeight="1" x14ac:dyDescent="0.25">
      <c r="A24" s="2451" t="s">
        <v>688</v>
      </c>
      <c r="B24" s="1781" t="s">
        <v>593</v>
      </c>
      <c r="C24" s="1782">
        <v>27.2</v>
      </c>
      <c r="D24" s="1783">
        <v>517.29999999999995</v>
      </c>
      <c r="E24" s="1788">
        <f t="shared" si="0"/>
        <v>-0.94741929248018564</v>
      </c>
      <c r="F24" s="1782">
        <v>306.5</v>
      </c>
      <c r="G24" s="1783">
        <v>5513</v>
      </c>
      <c r="H24" s="176"/>
      <c r="I24" s="723"/>
    </row>
    <row r="25" spans="1:13" ht="12.6" customHeight="1" x14ac:dyDescent="0.25">
      <c r="A25" s="2451"/>
      <c r="B25" s="1785" t="s">
        <v>681</v>
      </c>
      <c r="C25" s="1786">
        <v>0</v>
      </c>
      <c r="D25" s="1787">
        <v>0</v>
      </c>
      <c r="E25" s="1789" t="e">
        <f t="shared" si="0"/>
        <v>#DIV/0!</v>
      </c>
      <c r="F25" s="1786">
        <v>0</v>
      </c>
      <c r="G25" s="1787">
        <v>0</v>
      </c>
      <c r="H25" s="176"/>
      <c r="I25" s="723"/>
    </row>
    <row r="26" spans="1:13" ht="12.6" customHeight="1" x14ac:dyDescent="0.25">
      <c r="A26" s="2451"/>
      <c r="B26" s="1785" t="s">
        <v>682</v>
      </c>
      <c r="C26" s="1786">
        <v>0</v>
      </c>
      <c r="D26" s="1787">
        <v>0</v>
      </c>
      <c r="E26" s="1789" t="e">
        <f t="shared" si="0"/>
        <v>#DIV/0!</v>
      </c>
      <c r="F26" s="1786">
        <v>0</v>
      </c>
      <c r="G26" s="1787">
        <v>0</v>
      </c>
      <c r="H26" s="176"/>
      <c r="I26" s="723"/>
    </row>
    <row r="27" spans="1:13" ht="12.6" customHeight="1" x14ac:dyDescent="0.25">
      <c r="A27" s="2451"/>
      <c r="B27" s="1785" t="s">
        <v>683</v>
      </c>
      <c r="C27" s="1786">
        <v>1419946.888</v>
      </c>
      <c r="D27" s="1787">
        <v>1397367.0419999999</v>
      </c>
      <c r="E27" s="1788">
        <f t="shared" si="0"/>
        <v>1.6158851125959314E-2</v>
      </c>
      <c r="F27" s="1786">
        <v>4279267.2727777781</v>
      </c>
      <c r="G27" s="1787">
        <v>4194845.9138333332</v>
      </c>
      <c r="H27" s="176"/>
      <c r="I27" s="723"/>
    </row>
    <row r="28" spans="1:13" ht="12.6" customHeight="1" x14ac:dyDescent="0.25">
      <c r="A28" s="2451"/>
      <c r="B28" s="1785" t="s">
        <v>684</v>
      </c>
      <c r="C28" s="1786">
        <v>2887.9</v>
      </c>
      <c r="D28" s="1787">
        <v>2791.66</v>
      </c>
      <c r="E28" s="1788">
        <f t="shared" si="0"/>
        <v>3.4474112176984387E-2</v>
      </c>
      <c r="F28" s="1786">
        <v>11981.000000000002</v>
      </c>
      <c r="G28" s="1787">
        <v>12531.1</v>
      </c>
      <c r="H28" s="176"/>
      <c r="I28" s="723"/>
    </row>
    <row r="29" spans="1:13" ht="12.6" customHeight="1" x14ac:dyDescent="0.25">
      <c r="A29" s="2451"/>
      <c r="B29" s="1785" t="s">
        <v>685</v>
      </c>
      <c r="C29" s="1786">
        <v>0</v>
      </c>
      <c r="D29" s="1787">
        <v>0</v>
      </c>
      <c r="E29" s="1789" t="e">
        <f t="shared" si="0"/>
        <v>#DIV/0!</v>
      </c>
      <c r="F29" s="1786">
        <v>0</v>
      </c>
      <c r="G29" s="1787">
        <v>0</v>
      </c>
      <c r="H29" s="176"/>
      <c r="I29" s="723"/>
    </row>
    <row r="30" spans="1:13" ht="12.6" customHeight="1" x14ac:dyDescent="0.25">
      <c r="A30" s="2451"/>
      <c r="B30" s="1785" t="s">
        <v>686</v>
      </c>
      <c r="C30" s="1786">
        <v>0</v>
      </c>
      <c r="D30" s="1787">
        <v>0</v>
      </c>
      <c r="E30" s="1789" t="e">
        <f t="shared" si="0"/>
        <v>#DIV/0!</v>
      </c>
      <c r="F30" s="1786">
        <v>0</v>
      </c>
      <c r="G30" s="1787">
        <v>0</v>
      </c>
      <c r="H30" s="176"/>
      <c r="I30" s="723"/>
    </row>
    <row r="31" spans="1:13" ht="12.6" customHeight="1" x14ac:dyDescent="0.25">
      <c r="A31" s="2451"/>
      <c r="B31" s="1797" t="s">
        <v>678</v>
      </c>
      <c r="C31" s="1798">
        <f>SUM(C24:C30)</f>
        <v>1422861.9879999999</v>
      </c>
      <c r="D31" s="1799">
        <f t="shared" ref="D31" si="4">SUM(D24:D30)</f>
        <v>1400676.0019999999</v>
      </c>
      <c r="E31" s="1800">
        <f t="shared" si="0"/>
        <v>1.5839484626224098E-2</v>
      </c>
      <c r="F31" s="1798">
        <f t="shared" ref="F31:G31" si="5">SUM(F24:F30)</f>
        <v>4291554.7727777781</v>
      </c>
      <c r="G31" s="1799">
        <f t="shared" si="5"/>
        <v>4212890.0138333328</v>
      </c>
      <c r="H31" s="1780"/>
      <c r="I31" s="723"/>
    </row>
    <row r="32" spans="1:13" ht="12.6" customHeight="1" x14ac:dyDescent="0.25">
      <c r="A32" s="2451" t="s">
        <v>689</v>
      </c>
      <c r="B32" s="1781" t="s">
        <v>593</v>
      </c>
      <c r="C32" s="1782">
        <v>9309.8710000000065</v>
      </c>
      <c r="D32" s="1783">
        <v>7525.6059999999998</v>
      </c>
      <c r="E32" s="1788">
        <f t="shared" si="0"/>
        <v>0.23709253447496545</v>
      </c>
      <c r="F32" s="1782">
        <v>101652.31982389992</v>
      </c>
      <c r="G32" s="1783">
        <v>81531.621406800055</v>
      </c>
      <c r="H32" s="176"/>
      <c r="I32" s="723"/>
    </row>
    <row r="33" spans="1:12" ht="12.6" customHeight="1" x14ac:dyDescent="0.25">
      <c r="A33" s="2451"/>
      <c r="B33" s="1785" t="s">
        <v>681</v>
      </c>
      <c r="C33" s="1786">
        <v>83551.050000000017</v>
      </c>
      <c r="D33" s="1787">
        <v>77662.25</v>
      </c>
      <c r="E33" s="1788">
        <f t="shared" si="0"/>
        <v>7.582577120801956E-2</v>
      </c>
      <c r="F33" s="1786">
        <v>448082.39399999985</v>
      </c>
      <c r="G33" s="1787">
        <v>394850.22500000009</v>
      </c>
      <c r="H33" s="176"/>
      <c r="I33" s="723"/>
    </row>
    <row r="34" spans="1:12" ht="12.6" customHeight="1" x14ac:dyDescent="0.25">
      <c r="A34" s="2451"/>
      <c r="B34" s="1785" t="s">
        <v>682</v>
      </c>
      <c r="C34" s="1786">
        <v>0</v>
      </c>
      <c r="D34" s="1787">
        <v>0</v>
      </c>
      <c r="E34" s="1789" t="e">
        <f t="shared" si="0"/>
        <v>#DIV/0!</v>
      </c>
      <c r="F34" s="1786">
        <v>0</v>
      </c>
      <c r="G34" s="1787">
        <v>0</v>
      </c>
      <c r="H34" s="176"/>
      <c r="I34" s="723"/>
    </row>
    <row r="35" spans="1:12" ht="12.6" customHeight="1" x14ac:dyDescent="0.25">
      <c r="A35" s="2451"/>
      <c r="B35" s="1785" t="s">
        <v>683</v>
      </c>
      <c r="C35" s="1786">
        <v>0</v>
      </c>
      <c r="D35" s="1787">
        <v>0</v>
      </c>
      <c r="E35" s="1789" t="e">
        <f t="shared" si="0"/>
        <v>#DIV/0!</v>
      </c>
      <c r="F35" s="1786">
        <v>0</v>
      </c>
      <c r="G35" s="1787">
        <v>0</v>
      </c>
      <c r="H35" s="176"/>
      <c r="I35" s="723"/>
    </row>
    <row r="36" spans="1:12" ht="12.6" customHeight="1" x14ac:dyDescent="0.25">
      <c r="A36" s="2451"/>
      <c r="B36" s="1785" t="s">
        <v>684</v>
      </c>
      <c r="C36" s="1786">
        <v>1.0000000000005116E-2</v>
      </c>
      <c r="D36" s="1787">
        <v>-1.300000000000523E-2</v>
      </c>
      <c r="E36" s="1789">
        <f t="shared" si="0"/>
        <v>-1.7692307692308533</v>
      </c>
      <c r="F36" s="1786">
        <v>0</v>
      </c>
      <c r="G36" s="1787">
        <v>0</v>
      </c>
      <c r="H36" s="176"/>
      <c r="I36" s="723"/>
    </row>
    <row r="37" spans="1:12" ht="12.6" customHeight="1" x14ac:dyDescent="0.25">
      <c r="A37" s="2451"/>
      <c r="B37" s="1785" t="s">
        <v>685</v>
      </c>
      <c r="C37" s="1786">
        <v>0</v>
      </c>
      <c r="D37" s="1787">
        <v>0</v>
      </c>
      <c r="E37" s="1789" t="e">
        <f t="shared" si="0"/>
        <v>#DIV/0!</v>
      </c>
      <c r="F37" s="1786">
        <v>0</v>
      </c>
      <c r="G37" s="1787">
        <v>0</v>
      </c>
      <c r="H37" s="176"/>
      <c r="I37" s="277"/>
      <c r="J37" s="943"/>
    </row>
    <row r="38" spans="1:12" ht="12.6" customHeight="1" x14ac:dyDescent="0.25">
      <c r="A38" s="2451"/>
      <c r="B38" s="1785" t="s">
        <v>686</v>
      </c>
      <c r="C38" s="1786">
        <v>0</v>
      </c>
      <c r="D38" s="1787">
        <v>0</v>
      </c>
      <c r="E38" s="1789" t="e">
        <f t="shared" si="0"/>
        <v>#DIV/0!</v>
      </c>
      <c r="F38" s="1786">
        <v>0</v>
      </c>
      <c r="G38" s="1787">
        <v>0</v>
      </c>
      <c r="H38" s="176"/>
      <c r="I38" s="277"/>
      <c r="J38" s="943"/>
    </row>
    <row r="39" spans="1:12" ht="12.6" customHeight="1" x14ac:dyDescent="0.25">
      <c r="A39" s="2451"/>
      <c r="B39" s="1801" t="s">
        <v>678</v>
      </c>
      <c r="C39" s="1802">
        <f>SUM(C32:C38)</f>
        <v>92860.931000000026</v>
      </c>
      <c r="D39" s="1803">
        <f>SUM(D32:D38)</f>
        <v>85187.842999999993</v>
      </c>
      <c r="E39" s="2044">
        <f t="shared" si="0"/>
        <v>9.0072570566201951E-2</v>
      </c>
      <c r="F39" s="1802">
        <f t="shared" ref="F39:G39" si="6">SUM(F32:F38)</f>
        <v>549734.71382389974</v>
      </c>
      <c r="G39" s="1803">
        <f t="shared" si="6"/>
        <v>476381.84640680015</v>
      </c>
      <c r="H39" s="1780"/>
      <c r="I39" s="277"/>
      <c r="J39" s="943"/>
      <c r="K39" s="962"/>
      <c r="L39" s="962"/>
    </row>
    <row r="40" spans="1:12" ht="12.6" customHeight="1" x14ac:dyDescent="0.25">
      <c r="A40" s="1805"/>
      <c r="B40" s="1806"/>
      <c r="C40" s="176"/>
      <c r="D40" s="1805"/>
      <c r="E40" s="1807"/>
      <c r="F40" s="176"/>
      <c r="G40" s="1805"/>
      <c r="H40" s="176"/>
      <c r="I40" s="277"/>
      <c r="J40" s="943"/>
      <c r="K40" s="962"/>
      <c r="L40" s="962"/>
    </row>
    <row r="41" spans="1:12" ht="14.25" customHeight="1" x14ac:dyDescent="0.25">
      <c r="A41" s="958"/>
      <c r="B41" s="958"/>
      <c r="C41" s="958"/>
      <c r="D41" s="958"/>
      <c r="E41" s="958"/>
      <c r="F41" s="958"/>
      <c r="G41" s="958"/>
      <c r="H41" s="951"/>
      <c r="I41" s="277"/>
      <c r="J41" s="277"/>
      <c r="K41" s="962"/>
      <c r="L41" s="962"/>
    </row>
    <row r="42" spans="1:12" ht="13.5" customHeight="1" x14ac:dyDescent="0.25">
      <c r="A42" s="2421" t="s">
        <v>692</v>
      </c>
      <c r="B42" s="2421"/>
      <c r="C42" s="2421"/>
      <c r="D42" s="2421"/>
      <c r="E42" s="2421"/>
      <c r="F42" s="2421"/>
      <c r="G42" s="2421"/>
      <c r="H42" s="2421"/>
    </row>
    <row r="43" spans="1:12" ht="9.9499999999999993" customHeight="1" x14ac:dyDescent="0.25">
      <c r="A43" s="951"/>
      <c r="B43" s="951"/>
      <c r="C43" s="951"/>
      <c r="D43" s="951"/>
      <c r="E43" s="951"/>
      <c r="F43" s="951"/>
      <c r="G43" s="953"/>
      <c r="H43" s="951"/>
    </row>
    <row r="44" spans="1:12" ht="9.9499999999999993" customHeight="1" x14ac:dyDescent="0.25">
      <c r="A44" s="951"/>
      <c r="B44" s="951"/>
      <c r="E44" s="955"/>
      <c r="F44" s="954"/>
      <c r="G44" s="989"/>
      <c r="H44" s="989"/>
    </row>
    <row r="45" spans="1:12" ht="9.9499999999999993" customHeight="1" x14ac:dyDescent="0.25">
      <c r="A45" s="951"/>
      <c r="B45" s="951"/>
      <c r="E45" s="955"/>
      <c r="F45" s="955"/>
      <c r="G45" s="990"/>
      <c r="H45" s="989"/>
    </row>
    <row r="46" spans="1:12" ht="9.9499999999999993" customHeight="1" x14ac:dyDescent="0.25">
      <c r="A46" s="951"/>
      <c r="B46" s="951"/>
      <c r="C46" s="961" t="str">
        <f>' 8'!A8</f>
        <v>leden</v>
      </c>
      <c r="D46" s="952"/>
      <c r="E46" s="955"/>
      <c r="F46" s="954"/>
      <c r="G46" s="989"/>
      <c r="H46" s="998"/>
    </row>
    <row r="47" spans="1:12" ht="9.9499999999999993" customHeight="1" x14ac:dyDescent="0.25">
      <c r="A47" s="951"/>
      <c r="B47" s="951"/>
      <c r="C47" s="961" t="str">
        <f>' 8'!A9</f>
        <v>únor</v>
      </c>
      <c r="D47" s="952"/>
      <c r="E47" s="955"/>
      <c r="F47" s="954"/>
      <c r="G47" s="989"/>
      <c r="H47" s="998"/>
    </row>
    <row r="48" spans="1:12" ht="9.9499999999999993" customHeight="1" x14ac:dyDescent="0.25">
      <c r="A48" s="951"/>
      <c r="B48" s="951"/>
      <c r="C48" s="961" t="str">
        <f>' 8'!A10</f>
        <v>březen</v>
      </c>
      <c r="D48" s="952"/>
      <c r="E48" s="955"/>
      <c r="F48" s="954"/>
      <c r="G48" s="989"/>
      <c r="H48" s="998"/>
    </row>
    <row r="49" spans="1:13" ht="9.9499999999999993" customHeight="1" x14ac:dyDescent="0.25">
      <c r="A49" s="951"/>
      <c r="B49" s="951"/>
      <c r="C49" s="961" t="str">
        <f>' 8'!A11</f>
        <v>duben</v>
      </c>
      <c r="D49" s="952"/>
      <c r="E49" s="955"/>
      <c r="F49" s="954"/>
      <c r="G49" s="989"/>
      <c r="H49" s="998"/>
    </row>
    <row r="50" spans="1:13" s="276" customFormat="1" ht="9.9499999999999993" customHeight="1" x14ac:dyDescent="0.25">
      <c r="A50" s="951"/>
      <c r="B50" s="951"/>
      <c r="C50" s="961" t="str">
        <f>' 8'!A12</f>
        <v>květen</v>
      </c>
      <c r="D50" s="952"/>
      <c r="E50" s="955"/>
      <c r="F50" s="954"/>
      <c r="G50" s="989"/>
      <c r="H50" s="998"/>
      <c r="J50" s="275"/>
      <c r="K50" s="275"/>
      <c r="L50" s="275"/>
      <c r="M50" s="275"/>
    </row>
    <row r="51" spans="1:13" s="276" customFormat="1" ht="9.9499999999999993" customHeight="1" x14ac:dyDescent="0.25">
      <c r="A51" s="951"/>
      <c r="B51" s="951"/>
      <c r="C51" s="961" t="str">
        <f>' 8'!A13</f>
        <v>červen</v>
      </c>
      <c r="D51" s="952"/>
      <c r="E51" s="955"/>
      <c r="F51" s="954"/>
      <c r="G51" s="989"/>
      <c r="H51" s="998"/>
      <c r="J51" s="275"/>
      <c r="K51" s="275"/>
      <c r="L51" s="275"/>
      <c r="M51" s="275"/>
    </row>
    <row r="52" spans="1:13" s="276" customFormat="1" ht="9.9499999999999993" customHeight="1" x14ac:dyDescent="0.25">
      <c r="A52" s="951"/>
      <c r="B52" s="951"/>
      <c r="C52" s="961" t="str">
        <f>' 8'!A14</f>
        <v>červenec</v>
      </c>
      <c r="D52" s="952"/>
      <c r="E52" s="955"/>
      <c r="F52" s="954"/>
      <c r="G52" s="989"/>
      <c r="H52" s="998"/>
      <c r="J52" s="275"/>
      <c r="K52" s="275"/>
      <c r="L52" s="275"/>
      <c r="M52" s="275"/>
    </row>
    <row r="53" spans="1:13" s="276" customFormat="1" ht="9.9499999999999993" customHeight="1" x14ac:dyDescent="0.25">
      <c r="A53" s="951"/>
      <c r="B53" s="951"/>
      <c r="C53" s="961" t="str">
        <f>' 8'!A15</f>
        <v>srpen</v>
      </c>
      <c r="D53" s="952"/>
      <c r="E53" s="955"/>
      <c r="F53" s="954"/>
      <c r="G53" s="989"/>
      <c r="H53" s="998"/>
      <c r="J53" s="275"/>
      <c r="K53" s="275"/>
      <c r="L53" s="275"/>
      <c r="M53" s="275"/>
    </row>
    <row r="54" spans="1:13" s="276" customFormat="1" ht="9.9499999999999993" customHeight="1" x14ac:dyDescent="0.25">
      <c r="A54" s="951"/>
      <c r="B54" s="951"/>
      <c r="C54" s="961" t="str">
        <f>' 8'!A16</f>
        <v>září</v>
      </c>
      <c r="D54" s="952"/>
      <c r="E54" s="955"/>
      <c r="F54" s="954"/>
      <c r="G54" s="989"/>
      <c r="H54" s="998"/>
      <c r="J54" s="275"/>
      <c r="K54" s="275"/>
      <c r="L54" s="275"/>
      <c r="M54" s="275"/>
    </row>
    <row r="55" spans="1:13" s="276" customFormat="1" ht="9.9499999999999993" customHeight="1" x14ac:dyDescent="0.25">
      <c r="A55" s="951"/>
      <c r="B55" s="951"/>
      <c r="C55" s="961" t="str">
        <f>' 8'!A17</f>
        <v>říjen</v>
      </c>
      <c r="D55" s="952"/>
      <c r="E55" s="955"/>
      <c r="F55" s="954"/>
      <c r="G55" s="989"/>
      <c r="H55" s="998"/>
      <c r="J55" s="275"/>
      <c r="K55" s="275"/>
      <c r="L55" s="275"/>
      <c r="M55" s="275"/>
    </row>
    <row r="56" spans="1:13" s="276" customFormat="1" ht="9.9499999999999993" customHeight="1" x14ac:dyDescent="0.25">
      <c r="A56" s="951"/>
      <c r="B56" s="951"/>
      <c r="C56" s="961" t="str">
        <f>' 8'!A18</f>
        <v>listopad</v>
      </c>
      <c r="D56" s="952"/>
      <c r="E56" s="951"/>
      <c r="F56" s="951"/>
      <c r="G56" s="951"/>
      <c r="H56" s="951"/>
      <c r="J56" s="275"/>
      <c r="K56" s="275"/>
      <c r="L56" s="275"/>
      <c r="M56" s="275"/>
    </row>
    <row r="57" spans="1:13" s="276" customFormat="1" ht="9.9499999999999993" customHeight="1" x14ac:dyDescent="0.25">
      <c r="A57" s="951"/>
      <c r="B57" s="951"/>
      <c r="C57" s="961" t="str">
        <f>' 8'!A19</f>
        <v>prosinec</v>
      </c>
      <c r="D57" s="952"/>
      <c r="E57" s="951"/>
      <c r="F57" s="951"/>
      <c r="G57" s="951"/>
      <c r="H57" s="951"/>
      <c r="J57" s="275"/>
      <c r="K57" s="275"/>
      <c r="L57" s="275"/>
      <c r="M57" s="275"/>
    </row>
    <row r="58" spans="1:13" s="276" customFormat="1" ht="9.9499999999999993" customHeight="1" x14ac:dyDescent="0.25">
      <c r="A58" s="951"/>
      <c r="B58" s="951"/>
      <c r="C58" s="951"/>
      <c r="D58" s="951"/>
      <c r="E58" s="951"/>
      <c r="F58" s="951"/>
      <c r="G58" s="951"/>
      <c r="H58" s="951"/>
      <c r="J58" s="275"/>
      <c r="K58" s="275"/>
      <c r="L58" s="275"/>
      <c r="M58" s="275"/>
    </row>
    <row r="59" spans="1:13" s="276" customFormat="1" ht="9.9499999999999993" customHeight="1" x14ac:dyDescent="0.25">
      <c r="A59" s="951"/>
      <c r="B59" s="951"/>
      <c r="C59" s="951"/>
      <c r="D59" s="951"/>
      <c r="E59" s="951"/>
      <c r="F59" s="951"/>
      <c r="G59" s="951"/>
      <c r="H59" s="951"/>
      <c r="J59" s="275"/>
      <c r="K59" s="275"/>
      <c r="L59" s="275"/>
      <c r="M59" s="275"/>
    </row>
    <row r="60" spans="1:13" s="276" customFormat="1" ht="9.9499999999999993" customHeight="1" x14ac:dyDescent="0.25">
      <c r="A60" s="959"/>
      <c r="B60" s="959"/>
      <c r="C60" s="959"/>
      <c r="D60" s="959"/>
      <c r="E60" s="959"/>
      <c r="F60" s="959"/>
      <c r="G60" s="959"/>
      <c r="H60" s="959"/>
      <c r="J60" s="275"/>
      <c r="K60" s="275"/>
      <c r="L60" s="275"/>
      <c r="M60" s="275"/>
    </row>
    <row r="61" spans="1:13" s="276" customFormat="1" ht="16.5" customHeight="1" x14ac:dyDescent="0.25">
      <c r="B61" s="959"/>
      <c r="C61" s="959"/>
      <c r="D61" s="959"/>
      <c r="E61" s="959"/>
      <c r="F61" s="959"/>
      <c r="G61" s="959"/>
      <c r="H61" s="959"/>
      <c r="J61" s="275"/>
      <c r="K61" s="275"/>
      <c r="L61" s="275"/>
      <c r="M61" s="275"/>
    </row>
    <row r="62" spans="1:13" s="276" customFormat="1" ht="9.9499999999999993" customHeight="1" x14ac:dyDescent="0.25">
      <c r="A62" s="959"/>
      <c r="B62" s="959"/>
      <c r="C62" s="959"/>
      <c r="D62" s="959"/>
      <c r="E62" s="959"/>
      <c r="F62" s="959"/>
      <c r="G62" s="959"/>
      <c r="H62" s="959"/>
      <c r="J62" s="275"/>
      <c r="K62" s="275"/>
      <c r="L62" s="275"/>
      <c r="M62" s="275"/>
    </row>
    <row r="63" spans="1:13" s="276" customFormat="1" ht="9.9499999999999993" customHeight="1" x14ac:dyDescent="0.25">
      <c r="A63" s="286"/>
      <c r="B63" s="286"/>
      <c r="C63" s="286"/>
      <c r="D63" s="286"/>
      <c r="E63" s="286"/>
      <c r="F63" s="286"/>
      <c r="G63" s="286"/>
      <c r="H63" s="286"/>
      <c r="J63" s="275"/>
      <c r="K63" s="275"/>
      <c r="L63" s="275"/>
      <c r="M63" s="275"/>
    </row>
    <row r="64" spans="1:13" s="276" customFormat="1" ht="9.9499999999999993" customHeight="1" x14ac:dyDescent="0.25">
      <c r="A64" s="951"/>
      <c r="B64" s="951"/>
      <c r="C64" s="951"/>
      <c r="D64" s="951"/>
      <c r="E64" s="951"/>
      <c r="F64" s="951"/>
      <c r="G64" s="951"/>
      <c r="H64" s="951"/>
      <c r="J64" s="275"/>
      <c r="K64" s="275"/>
      <c r="L64" s="275"/>
      <c r="M64" s="275"/>
    </row>
    <row r="65" spans="1:13" s="276" customFormat="1" ht="18" customHeight="1" x14ac:dyDescent="0.25">
      <c r="A65" s="2437" t="s">
        <v>709</v>
      </c>
      <c r="B65" s="2437"/>
      <c r="C65" s="2437"/>
      <c r="D65" s="2437"/>
      <c r="E65" s="2437"/>
      <c r="F65" s="2437"/>
      <c r="G65" s="2437"/>
      <c r="H65" s="2437"/>
      <c r="J65" s="275"/>
      <c r="K65" s="275"/>
      <c r="L65" s="275"/>
      <c r="M65" s="275"/>
    </row>
    <row r="66" spans="1:13" ht="9.9499999999999993" customHeight="1" x14ac:dyDescent="0.25">
      <c r="A66" s="2437"/>
      <c r="B66" s="2437"/>
      <c r="C66" s="2437"/>
      <c r="D66" s="2437"/>
      <c r="E66" s="2437"/>
      <c r="F66" s="2437"/>
      <c r="G66" s="2437"/>
      <c r="H66" s="2437"/>
    </row>
    <row r="67" spans="1:13" ht="9.9499999999999993" customHeight="1" x14ac:dyDescent="0.25">
      <c r="A67" s="279"/>
      <c r="B67" s="279"/>
      <c r="C67" s="279"/>
      <c r="D67" s="279"/>
      <c r="E67" s="279"/>
      <c r="F67" s="279"/>
      <c r="G67" s="279"/>
      <c r="H67" s="279"/>
    </row>
    <row r="68" spans="1:13" ht="6" customHeight="1" x14ac:dyDescent="0.25">
      <c r="A68" s="279"/>
      <c r="B68" s="279"/>
      <c r="C68" s="279"/>
      <c r="D68" s="279"/>
      <c r="E68" s="279"/>
      <c r="F68" s="279"/>
      <c r="G68" s="279"/>
      <c r="H68" s="279"/>
    </row>
    <row r="69" spans="1:13" ht="14.25" customHeight="1" x14ac:dyDescent="0.25">
      <c r="A69" s="2445"/>
      <c r="B69" s="2445"/>
      <c r="C69" s="2445"/>
      <c r="D69" s="2445"/>
      <c r="E69" s="2445"/>
      <c r="F69" s="2445"/>
      <c r="G69" s="2445"/>
      <c r="H69" s="2445"/>
    </row>
    <row r="70" spans="1:13" x14ac:dyDescent="0.25">
      <c r="C70" s="280"/>
      <c r="D70" s="280"/>
      <c r="E70" s="280"/>
      <c r="F70" s="280"/>
      <c r="G70" s="280"/>
      <c r="H70" s="280"/>
    </row>
    <row r="71" spans="1:13" x14ac:dyDescent="0.25">
      <c r="A71" s="280"/>
      <c r="B71" s="280"/>
      <c r="C71" s="280"/>
      <c r="D71" s="280"/>
      <c r="E71" s="280"/>
      <c r="F71" s="280"/>
      <c r="G71" s="280"/>
      <c r="H71" s="280"/>
    </row>
    <row r="72" spans="1:13" x14ac:dyDescent="0.25">
      <c r="A72" s="280"/>
      <c r="B72" s="280"/>
      <c r="C72" s="280"/>
      <c r="D72" s="280"/>
      <c r="E72" s="280"/>
      <c r="F72" s="280"/>
      <c r="G72" s="280"/>
      <c r="H72" s="280"/>
    </row>
    <row r="73" spans="1:13" x14ac:dyDescent="0.25">
      <c r="A73" s="280"/>
      <c r="B73" s="280"/>
      <c r="C73" s="280"/>
      <c r="D73" s="280"/>
      <c r="E73" s="280"/>
      <c r="F73" s="280"/>
      <c r="G73" s="280"/>
      <c r="H73" s="280"/>
    </row>
    <row r="74" spans="1:13" x14ac:dyDescent="0.25">
      <c r="A74" s="280"/>
      <c r="B74" s="280"/>
      <c r="C74" s="280"/>
      <c r="D74" s="280"/>
      <c r="E74" s="280"/>
      <c r="F74" s="280"/>
      <c r="G74" s="280"/>
      <c r="H74" s="280"/>
    </row>
    <row r="75" spans="1:13" x14ac:dyDescent="0.25">
      <c r="A75" s="280"/>
      <c r="B75" s="280"/>
      <c r="C75" s="280"/>
      <c r="D75" s="280"/>
      <c r="E75" s="280"/>
      <c r="F75" s="280"/>
      <c r="G75" s="280"/>
      <c r="H75" s="280"/>
    </row>
    <row r="76" spans="1:13" x14ac:dyDescent="0.25">
      <c r="A76" s="280"/>
      <c r="B76" s="280"/>
      <c r="C76" s="280"/>
      <c r="D76" s="280"/>
      <c r="E76" s="280"/>
      <c r="F76" s="280"/>
      <c r="G76" s="280"/>
      <c r="H76" s="280"/>
    </row>
    <row r="77" spans="1:13" x14ac:dyDescent="0.25">
      <c r="A77" s="280"/>
      <c r="B77" s="280"/>
      <c r="C77" s="280"/>
      <c r="D77" s="280"/>
      <c r="E77" s="280"/>
      <c r="F77" s="280"/>
      <c r="G77" s="280"/>
      <c r="H77" s="280"/>
    </row>
    <row r="78" spans="1:13" x14ac:dyDescent="0.25">
      <c r="A78" s="280"/>
      <c r="B78" s="280"/>
      <c r="C78" s="280"/>
      <c r="D78" s="280"/>
      <c r="E78" s="280"/>
      <c r="F78" s="280"/>
      <c r="G78" s="280"/>
      <c r="H78" s="280"/>
    </row>
  </sheetData>
  <mergeCells count="14">
    <mergeCell ref="A2:F2"/>
    <mergeCell ref="G2:H2"/>
    <mergeCell ref="C4:G4"/>
    <mergeCell ref="A32:A39"/>
    <mergeCell ref="E5:E6"/>
    <mergeCell ref="A65:H66"/>
    <mergeCell ref="A69:H69"/>
    <mergeCell ref="A42:H42"/>
    <mergeCell ref="A3:A5"/>
    <mergeCell ref="C6:D6"/>
    <mergeCell ref="F6:G6"/>
    <mergeCell ref="A8:A15"/>
    <mergeCell ref="A16:A23"/>
    <mergeCell ref="A24:A31"/>
  </mergeCells>
  <pageMargins left="0.6692913385826772" right="0.19685039370078741" top="0.31496062992125984" bottom="0.19685039370078741" header="0.23622047244094491" footer="0.15748031496062992"/>
  <pageSetup paperSize="9" firstPageNumber="17" orientation="portrait" useFirstPageNumber="1" r:id="rId1"/>
  <headerFooter scaleWithDoc="0" alignWithMargins="0">
    <oddFooter>&amp;C13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view="pageBreakPreview" zoomScaleNormal="100" zoomScaleSheetLayoutView="100" workbookViewId="0"/>
  </sheetViews>
  <sheetFormatPr defaultRowHeight="13.5" x14ac:dyDescent="0.25"/>
  <cols>
    <col min="1" max="1" width="12.5703125" style="275" customWidth="1"/>
    <col min="2" max="10" width="13.7109375" style="275" customWidth="1"/>
    <col min="11" max="11" width="1.7109375" style="275" customWidth="1"/>
    <col min="12" max="12" width="16.7109375" style="276" customWidth="1"/>
    <col min="13" max="243" width="9.140625" style="275"/>
    <col min="244" max="244" width="20.7109375" style="275" customWidth="1"/>
    <col min="245" max="254" width="10.7109375" style="275" customWidth="1"/>
    <col min="255" max="256" width="2.7109375" style="275" customWidth="1"/>
    <col min="257" max="499" width="9.140625" style="275"/>
    <col min="500" max="500" width="20.7109375" style="275" customWidth="1"/>
    <col min="501" max="510" width="10.7109375" style="275" customWidth="1"/>
    <col min="511" max="512" width="2.7109375" style="275" customWidth="1"/>
    <col min="513" max="755" width="9.140625" style="275"/>
    <col min="756" max="756" width="20.7109375" style="275" customWidth="1"/>
    <col min="757" max="766" width="10.7109375" style="275" customWidth="1"/>
    <col min="767" max="768" width="2.7109375" style="275" customWidth="1"/>
    <col min="769" max="1011" width="9.140625" style="275"/>
    <col min="1012" max="1012" width="20.7109375" style="275" customWidth="1"/>
    <col min="1013" max="1022" width="10.7109375" style="275" customWidth="1"/>
    <col min="1023" max="1024" width="2.7109375" style="275" customWidth="1"/>
    <col min="1025" max="1267" width="9.140625" style="275"/>
    <col min="1268" max="1268" width="20.7109375" style="275" customWidth="1"/>
    <col min="1269" max="1278" width="10.7109375" style="275" customWidth="1"/>
    <col min="1279" max="1280" width="2.7109375" style="275" customWidth="1"/>
    <col min="1281" max="1523" width="9.140625" style="275"/>
    <col min="1524" max="1524" width="20.7109375" style="275" customWidth="1"/>
    <col min="1525" max="1534" width="10.7109375" style="275" customWidth="1"/>
    <col min="1535" max="1536" width="2.7109375" style="275" customWidth="1"/>
    <col min="1537" max="1779" width="9.140625" style="275"/>
    <col min="1780" max="1780" width="20.7109375" style="275" customWidth="1"/>
    <col min="1781" max="1790" width="10.7109375" style="275" customWidth="1"/>
    <col min="1791" max="1792" width="2.7109375" style="275" customWidth="1"/>
    <col min="1793" max="2035" width="9.140625" style="275"/>
    <col min="2036" max="2036" width="20.7109375" style="275" customWidth="1"/>
    <col min="2037" max="2046" width="10.7109375" style="275" customWidth="1"/>
    <col min="2047" max="2048" width="2.7109375" style="275" customWidth="1"/>
    <col min="2049" max="2291" width="9.140625" style="275"/>
    <col min="2292" max="2292" width="20.7109375" style="275" customWidth="1"/>
    <col min="2293" max="2302" width="10.7109375" style="275" customWidth="1"/>
    <col min="2303" max="2304" width="2.7109375" style="275" customWidth="1"/>
    <col min="2305" max="2547" width="9.140625" style="275"/>
    <col min="2548" max="2548" width="20.7109375" style="275" customWidth="1"/>
    <col min="2549" max="2558" width="10.7109375" style="275" customWidth="1"/>
    <col min="2559" max="2560" width="2.7109375" style="275" customWidth="1"/>
    <col min="2561" max="2803" width="9.140625" style="275"/>
    <col min="2804" max="2804" width="20.7109375" style="275" customWidth="1"/>
    <col min="2805" max="2814" width="10.7109375" style="275" customWidth="1"/>
    <col min="2815" max="2816" width="2.7109375" style="275" customWidth="1"/>
    <col min="2817" max="3059" width="9.140625" style="275"/>
    <col min="3060" max="3060" width="20.7109375" style="275" customWidth="1"/>
    <col min="3061" max="3070" width="10.7109375" style="275" customWidth="1"/>
    <col min="3071" max="3072" width="2.7109375" style="275" customWidth="1"/>
    <col min="3073" max="3315" width="9.140625" style="275"/>
    <col min="3316" max="3316" width="20.7109375" style="275" customWidth="1"/>
    <col min="3317" max="3326" width="10.7109375" style="275" customWidth="1"/>
    <col min="3327" max="3328" width="2.7109375" style="275" customWidth="1"/>
    <col min="3329" max="3571" width="9.140625" style="275"/>
    <col min="3572" max="3572" width="20.7109375" style="275" customWidth="1"/>
    <col min="3573" max="3582" width="10.7109375" style="275" customWidth="1"/>
    <col min="3583" max="3584" width="2.7109375" style="275" customWidth="1"/>
    <col min="3585" max="3827" width="9.140625" style="275"/>
    <col min="3828" max="3828" width="20.7109375" style="275" customWidth="1"/>
    <col min="3829" max="3838" width="10.7109375" style="275" customWidth="1"/>
    <col min="3839" max="3840" width="2.7109375" style="275" customWidth="1"/>
    <col min="3841" max="4083" width="9.140625" style="275"/>
    <col min="4084" max="4084" width="20.7109375" style="275" customWidth="1"/>
    <col min="4085" max="4094" width="10.7109375" style="275" customWidth="1"/>
    <col min="4095" max="4096" width="2.7109375" style="275" customWidth="1"/>
    <col min="4097" max="4339" width="9.140625" style="275"/>
    <col min="4340" max="4340" width="20.7109375" style="275" customWidth="1"/>
    <col min="4341" max="4350" width="10.7109375" style="275" customWidth="1"/>
    <col min="4351" max="4352" width="2.7109375" style="275" customWidth="1"/>
    <col min="4353" max="4595" width="9.140625" style="275"/>
    <col min="4596" max="4596" width="20.7109375" style="275" customWidth="1"/>
    <col min="4597" max="4606" width="10.7109375" style="275" customWidth="1"/>
    <col min="4607" max="4608" width="2.7109375" style="275" customWidth="1"/>
    <col min="4609" max="4851" width="9.140625" style="275"/>
    <col min="4852" max="4852" width="20.7109375" style="275" customWidth="1"/>
    <col min="4853" max="4862" width="10.7109375" style="275" customWidth="1"/>
    <col min="4863" max="4864" width="2.7109375" style="275" customWidth="1"/>
    <col min="4865" max="5107" width="9.140625" style="275"/>
    <col min="5108" max="5108" width="20.7109375" style="275" customWidth="1"/>
    <col min="5109" max="5118" width="10.7109375" style="275" customWidth="1"/>
    <col min="5119" max="5120" width="2.7109375" style="275" customWidth="1"/>
    <col min="5121" max="5363" width="9.140625" style="275"/>
    <col min="5364" max="5364" width="20.7109375" style="275" customWidth="1"/>
    <col min="5365" max="5374" width="10.7109375" style="275" customWidth="1"/>
    <col min="5375" max="5376" width="2.7109375" style="275" customWidth="1"/>
    <col min="5377" max="5619" width="9.140625" style="275"/>
    <col min="5620" max="5620" width="20.7109375" style="275" customWidth="1"/>
    <col min="5621" max="5630" width="10.7109375" style="275" customWidth="1"/>
    <col min="5631" max="5632" width="2.7109375" style="275" customWidth="1"/>
    <col min="5633" max="5875" width="9.140625" style="275"/>
    <col min="5876" max="5876" width="20.7109375" style="275" customWidth="1"/>
    <col min="5877" max="5886" width="10.7109375" style="275" customWidth="1"/>
    <col min="5887" max="5888" width="2.7109375" style="275" customWidth="1"/>
    <col min="5889" max="6131" width="9.140625" style="275"/>
    <col min="6132" max="6132" width="20.7109375" style="275" customWidth="1"/>
    <col min="6133" max="6142" width="10.7109375" style="275" customWidth="1"/>
    <col min="6143" max="6144" width="2.7109375" style="275" customWidth="1"/>
    <col min="6145" max="6387" width="9.140625" style="275"/>
    <col min="6388" max="6388" width="20.7109375" style="275" customWidth="1"/>
    <col min="6389" max="6398" width="10.7109375" style="275" customWidth="1"/>
    <col min="6399" max="6400" width="2.7109375" style="275" customWidth="1"/>
    <col min="6401" max="6643" width="9.140625" style="275"/>
    <col min="6644" max="6644" width="20.7109375" style="275" customWidth="1"/>
    <col min="6645" max="6654" width="10.7109375" style="275" customWidth="1"/>
    <col min="6655" max="6656" width="2.7109375" style="275" customWidth="1"/>
    <col min="6657" max="6899" width="9.140625" style="275"/>
    <col min="6900" max="6900" width="20.7109375" style="275" customWidth="1"/>
    <col min="6901" max="6910" width="10.7109375" style="275" customWidth="1"/>
    <col min="6911" max="6912" width="2.7109375" style="275" customWidth="1"/>
    <col min="6913" max="7155" width="9.140625" style="275"/>
    <col min="7156" max="7156" width="20.7109375" style="275" customWidth="1"/>
    <col min="7157" max="7166" width="10.7109375" style="275" customWidth="1"/>
    <col min="7167" max="7168" width="2.7109375" style="275" customWidth="1"/>
    <col min="7169" max="7411" width="9.140625" style="275"/>
    <col min="7412" max="7412" width="20.7109375" style="275" customWidth="1"/>
    <col min="7413" max="7422" width="10.7109375" style="275" customWidth="1"/>
    <col min="7423" max="7424" width="2.7109375" style="275" customWidth="1"/>
    <col min="7425" max="7667" width="9.140625" style="275"/>
    <col min="7668" max="7668" width="20.7109375" style="275" customWidth="1"/>
    <col min="7669" max="7678" width="10.7109375" style="275" customWidth="1"/>
    <col min="7679" max="7680" width="2.7109375" style="275" customWidth="1"/>
    <col min="7681" max="7923" width="9.140625" style="275"/>
    <col min="7924" max="7924" width="20.7109375" style="275" customWidth="1"/>
    <col min="7925" max="7934" width="10.7109375" style="275" customWidth="1"/>
    <col min="7935" max="7936" width="2.7109375" style="275" customWidth="1"/>
    <col min="7937" max="8179" width="9.140625" style="275"/>
    <col min="8180" max="8180" width="20.7109375" style="275" customWidth="1"/>
    <col min="8181" max="8190" width="10.7109375" style="275" customWidth="1"/>
    <col min="8191" max="8192" width="2.7109375" style="275" customWidth="1"/>
    <col min="8193" max="8435" width="9.140625" style="275"/>
    <col min="8436" max="8436" width="20.7109375" style="275" customWidth="1"/>
    <col min="8437" max="8446" width="10.7109375" style="275" customWidth="1"/>
    <col min="8447" max="8448" width="2.7109375" style="275" customWidth="1"/>
    <col min="8449" max="8691" width="9.140625" style="275"/>
    <col min="8692" max="8692" width="20.7109375" style="275" customWidth="1"/>
    <col min="8693" max="8702" width="10.7109375" style="275" customWidth="1"/>
    <col min="8703" max="8704" width="2.7109375" style="275" customWidth="1"/>
    <col min="8705" max="8947" width="9.140625" style="275"/>
    <col min="8948" max="8948" width="20.7109375" style="275" customWidth="1"/>
    <col min="8949" max="8958" width="10.7109375" style="275" customWidth="1"/>
    <col min="8959" max="8960" width="2.7109375" style="275" customWidth="1"/>
    <col min="8961" max="9203" width="9.140625" style="275"/>
    <col min="9204" max="9204" width="20.7109375" style="275" customWidth="1"/>
    <col min="9205" max="9214" width="10.7109375" style="275" customWidth="1"/>
    <col min="9215" max="9216" width="2.7109375" style="275" customWidth="1"/>
    <col min="9217" max="9459" width="9.140625" style="275"/>
    <col min="9460" max="9460" width="20.7109375" style="275" customWidth="1"/>
    <col min="9461" max="9470" width="10.7109375" style="275" customWidth="1"/>
    <col min="9471" max="9472" width="2.7109375" style="275" customWidth="1"/>
    <col min="9473" max="9715" width="9.140625" style="275"/>
    <col min="9716" max="9716" width="20.7109375" style="275" customWidth="1"/>
    <col min="9717" max="9726" width="10.7109375" style="275" customWidth="1"/>
    <col min="9727" max="9728" width="2.7109375" style="275" customWidth="1"/>
    <col min="9729" max="9971" width="9.140625" style="275"/>
    <col min="9972" max="9972" width="20.7109375" style="275" customWidth="1"/>
    <col min="9973" max="9982" width="10.7109375" style="275" customWidth="1"/>
    <col min="9983" max="9984" width="2.7109375" style="275" customWidth="1"/>
    <col min="9985" max="10227" width="9.140625" style="275"/>
    <col min="10228" max="10228" width="20.7109375" style="275" customWidth="1"/>
    <col min="10229" max="10238" width="10.7109375" style="275" customWidth="1"/>
    <col min="10239" max="10240" width="2.7109375" style="275" customWidth="1"/>
    <col min="10241" max="10483" width="9.140625" style="275"/>
    <col min="10484" max="10484" width="20.7109375" style="275" customWidth="1"/>
    <col min="10485" max="10494" width="10.7109375" style="275" customWidth="1"/>
    <col min="10495" max="10496" width="2.7109375" style="275" customWidth="1"/>
    <col min="10497" max="10739" width="9.140625" style="275"/>
    <col min="10740" max="10740" width="20.7109375" style="275" customWidth="1"/>
    <col min="10741" max="10750" width="10.7109375" style="275" customWidth="1"/>
    <col min="10751" max="10752" width="2.7109375" style="275" customWidth="1"/>
    <col min="10753" max="10995" width="9.140625" style="275"/>
    <col min="10996" max="10996" width="20.7109375" style="275" customWidth="1"/>
    <col min="10997" max="11006" width="10.7109375" style="275" customWidth="1"/>
    <col min="11007" max="11008" width="2.7109375" style="275" customWidth="1"/>
    <col min="11009" max="11251" width="9.140625" style="275"/>
    <col min="11252" max="11252" width="20.7109375" style="275" customWidth="1"/>
    <col min="11253" max="11262" width="10.7109375" style="275" customWidth="1"/>
    <col min="11263" max="11264" width="2.7109375" style="275" customWidth="1"/>
    <col min="11265" max="11507" width="9.140625" style="275"/>
    <col min="11508" max="11508" width="20.7109375" style="275" customWidth="1"/>
    <col min="11509" max="11518" width="10.7109375" style="275" customWidth="1"/>
    <col min="11519" max="11520" width="2.7109375" style="275" customWidth="1"/>
    <col min="11521" max="11763" width="9.140625" style="275"/>
    <col min="11764" max="11764" width="20.7109375" style="275" customWidth="1"/>
    <col min="11765" max="11774" width="10.7109375" style="275" customWidth="1"/>
    <col min="11775" max="11776" width="2.7109375" style="275" customWidth="1"/>
    <col min="11777" max="12019" width="9.140625" style="275"/>
    <col min="12020" max="12020" width="20.7109375" style="275" customWidth="1"/>
    <col min="12021" max="12030" width="10.7109375" style="275" customWidth="1"/>
    <col min="12031" max="12032" width="2.7109375" style="275" customWidth="1"/>
    <col min="12033" max="12275" width="9.140625" style="275"/>
    <col min="12276" max="12276" width="20.7109375" style="275" customWidth="1"/>
    <col min="12277" max="12286" width="10.7109375" style="275" customWidth="1"/>
    <col min="12287" max="12288" width="2.7109375" style="275" customWidth="1"/>
    <col min="12289" max="12531" width="9.140625" style="275"/>
    <col min="12532" max="12532" width="20.7109375" style="275" customWidth="1"/>
    <col min="12533" max="12542" width="10.7109375" style="275" customWidth="1"/>
    <col min="12543" max="12544" width="2.7109375" style="275" customWidth="1"/>
    <col min="12545" max="12787" width="9.140625" style="275"/>
    <col min="12788" max="12788" width="20.7109375" style="275" customWidth="1"/>
    <col min="12789" max="12798" width="10.7109375" style="275" customWidth="1"/>
    <col min="12799" max="12800" width="2.7109375" style="275" customWidth="1"/>
    <col min="12801" max="13043" width="9.140625" style="275"/>
    <col min="13044" max="13044" width="20.7109375" style="275" customWidth="1"/>
    <col min="13045" max="13054" width="10.7109375" style="275" customWidth="1"/>
    <col min="13055" max="13056" width="2.7109375" style="275" customWidth="1"/>
    <col min="13057" max="13299" width="9.140625" style="275"/>
    <col min="13300" max="13300" width="20.7109375" style="275" customWidth="1"/>
    <col min="13301" max="13310" width="10.7109375" style="275" customWidth="1"/>
    <col min="13311" max="13312" width="2.7109375" style="275" customWidth="1"/>
    <col min="13313" max="13555" width="9.140625" style="275"/>
    <col min="13556" max="13556" width="20.7109375" style="275" customWidth="1"/>
    <col min="13557" max="13566" width="10.7109375" style="275" customWidth="1"/>
    <col min="13567" max="13568" width="2.7109375" style="275" customWidth="1"/>
    <col min="13569" max="13811" width="9.140625" style="275"/>
    <col min="13812" max="13812" width="20.7109375" style="275" customWidth="1"/>
    <col min="13813" max="13822" width="10.7109375" style="275" customWidth="1"/>
    <col min="13823" max="13824" width="2.7109375" style="275" customWidth="1"/>
    <col min="13825" max="14067" width="9.140625" style="275"/>
    <col min="14068" max="14068" width="20.7109375" style="275" customWidth="1"/>
    <col min="14069" max="14078" width="10.7109375" style="275" customWidth="1"/>
    <col min="14079" max="14080" width="2.7109375" style="275" customWidth="1"/>
    <col min="14081" max="14323" width="9.140625" style="275"/>
    <col min="14324" max="14324" width="20.7109375" style="275" customWidth="1"/>
    <col min="14325" max="14334" width="10.7109375" style="275" customWidth="1"/>
    <col min="14335" max="14336" width="2.7109375" style="275" customWidth="1"/>
    <col min="14337" max="14579" width="9.140625" style="275"/>
    <col min="14580" max="14580" width="20.7109375" style="275" customWidth="1"/>
    <col min="14581" max="14590" width="10.7109375" style="275" customWidth="1"/>
    <col min="14591" max="14592" width="2.7109375" style="275" customWidth="1"/>
    <col min="14593" max="14835" width="9.140625" style="275"/>
    <col min="14836" max="14836" width="20.7109375" style="275" customWidth="1"/>
    <col min="14837" max="14846" width="10.7109375" style="275" customWidth="1"/>
    <col min="14847" max="14848" width="2.7109375" style="275" customWidth="1"/>
    <col min="14849" max="15091" width="9.140625" style="275"/>
    <col min="15092" max="15092" width="20.7109375" style="275" customWidth="1"/>
    <col min="15093" max="15102" width="10.7109375" style="275" customWidth="1"/>
    <col min="15103" max="15104" width="2.7109375" style="275" customWidth="1"/>
    <col min="15105" max="15347" width="9.140625" style="275"/>
    <col min="15348" max="15348" width="20.7109375" style="275" customWidth="1"/>
    <col min="15349" max="15358" width="10.7109375" style="275" customWidth="1"/>
    <col min="15359" max="15360" width="2.7109375" style="275" customWidth="1"/>
    <col min="15361" max="15603" width="9.140625" style="275"/>
    <col min="15604" max="15604" width="20.7109375" style="275" customWidth="1"/>
    <col min="15605" max="15614" width="10.7109375" style="275" customWidth="1"/>
    <col min="15615" max="15616" width="2.7109375" style="275" customWidth="1"/>
    <col min="15617" max="15859" width="9.140625" style="275"/>
    <col min="15860" max="15860" width="20.7109375" style="275" customWidth="1"/>
    <col min="15861" max="15870" width="10.7109375" style="275" customWidth="1"/>
    <col min="15871" max="15872" width="2.7109375" style="275" customWidth="1"/>
    <col min="15873" max="16115" width="9.140625" style="275"/>
    <col min="16116" max="16116" width="20.7109375" style="275" customWidth="1"/>
    <col min="16117" max="16126" width="10.7109375" style="275" customWidth="1"/>
    <col min="16127" max="16128" width="2.7109375" style="275" customWidth="1"/>
    <col min="16129" max="16384" width="9.140625" style="275"/>
  </cols>
  <sheetData>
    <row r="1" spans="1:22" x14ac:dyDescent="0.25">
      <c r="I1" s="2408"/>
      <c r="J1" s="2408"/>
    </row>
    <row r="2" spans="1:22" ht="16.5" thickBot="1" x14ac:dyDescent="0.3">
      <c r="A2" s="2409" t="s">
        <v>721</v>
      </c>
      <c r="B2" s="2409"/>
      <c r="C2" s="2409"/>
      <c r="D2" s="2409"/>
      <c r="E2" s="2409"/>
      <c r="F2" s="2409"/>
      <c r="G2" s="2409"/>
      <c r="H2" s="2409"/>
      <c r="I2" s="1729"/>
      <c r="J2" s="2401" t="s">
        <v>57</v>
      </c>
      <c r="K2" s="2401"/>
    </row>
    <row r="3" spans="1:22" x14ac:dyDescent="0.25">
      <c r="A3" s="2410"/>
      <c r="B3" s="931"/>
      <c r="C3" s="280"/>
    </row>
    <row r="4" spans="1:22" ht="21.75" customHeight="1" x14ac:dyDescent="0.25">
      <c r="A4" s="2410"/>
      <c r="B4" s="931"/>
      <c r="C4" s="2438" t="s">
        <v>690</v>
      </c>
      <c r="D4" s="2415"/>
      <c r="E4" s="2415"/>
      <c r="F4" s="2415"/>
      <c r="G4" s="2415"/>
      <c r="H4" s="2415"/>
      <c r="I4" s="2415"/>
      <c r="J4" s="2415"/>
      <c r="K4" s="2415"/>
    </row>
    <row r="5" spans="1:22" ht="21" customHeight="1" x14ac:dyDescent="0.25">
      <c r="A5" s="2410"/>
      <c r="B5" s="931"/>
      <c r="C5" s="2454" t="s">
        <v>494</v>
      </c>
      <c r="D5" s="2455"/>
      <c r="E5" s="2455"/>
      <c r="F5" s="2456"/>
      <c r="G5" s="2434" t="s">
        <v>50</v>
      </c>
      <c r="H5" s="2417"/>
      <c r="I5" s="2417"/>
      <c r="J5" s="2417"/>
      <c r="K5" s="2417"/>
    </row>
    <row r="6" spans="1:22" ht="65.25" customHeight="1" x14ac:dyDescent="0.25">
      <c r="A6" s="956" t="s">
        <v>489</v>
      </c>
      <c r="B6" s="947" t="s">
        <v>496</v>
      </c>
      <c r="C6" s="957" t="s">
        <v>488</v>
      </c>
      <c r="D6" s="948" t="s">
        <v>497</v>
      </c>
      <c r="E6" s="948" t="s">
        <v>498</v>
      </c>
      <c r="F6" s="947" t="s">
        <v>103</v>
      </c>
      <c r="G6" s="960" t="str">
        <f>C6</f>
        <v>Celková výroba plynu 
včetně ztrát a vlastní spotřeby plynu</v>
      </c>
      <c r="H6" s="948" t="str">
        <f>D6</f>
        <v>Dodávka plynu 
z výrobny 
do distribuční soustavy</v>
      </c>
      <c r="I6" s="948" t="str">
        <f>E6</f>
        <v>Dodávka plynu 
z výrobny 
 zákazníkům připojených přímo na výrobnu plynu</v>
      </c>
      <c r="J6" s="947" t="str">
        <f>F6</f>
        <v>Vlastní spotřeba výrobců plynu</v>
      </c>
      <c r="K6" s="1436"/>
      <c r="L6" s="723"/>
    </row>
    <row r="7" spans="1:22" ht="12" customHeight="1" x14ac:dyDescent="0.25">
      <c r="A7" s="949">
        <v>2009</v>
      </c>
      <c r="B7" s="1468">
        <v>5</v>
      </c>
      <c r="C7" s="2004">
        <v>113.2</v>
      </c>
      <c r="D7" s="2005">
        <v>111</v>
      </c>
      <c r="E7" s="2005">
        <v>0</v>
      </c>
      <c r="F7" s="2006">
        <v>2.2000000000000028</v>
      </c>
      <c r="G7" s="2007">
        <v>1198.1863063063063</v>
      </c>
      <c r="H7" s="2005">
        <v>1174.9000000000001</v>
      </c>
      <c r="I7" s="2005">
        <v>0</v>
      </c>
      <c r="J7" s="2008">
        <v>23.286306306306187</v>
      </c>
      <c r="K7" s="1465"/>
      <c r="L7" s="277"/>
      <c r="M7" s="943"/>
    </row>
    <row r="8" spans="1:22" ht="12" customHeight="1" x14ac:dyDescent="0.25">
      <c r="A8" s="945">
        <v>2010</v>
      </c>
      <c r="B8" s="1469">
        <v>5</v>
      </c>
      <c r="C8" s="2009">
        <v>155.82</v>
      </c>
      <c r="D8" s="2010">
        <v>134.86199999999999</v>
      </c>
      <c r="E8" s="2010">
        <v>0</v>
      </c>
      <c r="F8" s="2011">
        <v>20.957999999999998</v>
      </c>
      <c r="G8" s="2012">
        <v>1683.0530000000001</v>
      </c>
      <c r="H8" s="2010">
        <v>1455.9299999999998</v>
      </c>
      <c r="I8" s="2010">
        <v>0</v>
      </c>
      <c r="J8" s="2013">
        <v>227.12300000000027</v>
      </c>
      <c r="K8" s="1466"/>
      <c r="L8" s="277"/>
      <c r="M8" s="943"/>
    </row>
    <row r="9" spans="1:22" ht="12" customHeight="1" x14ac:dyDescent="0.25">
      <c r="A9" s="949">
        <v>2011</v>
      </c>
      <c r="B9" s="1468">
        <v>5</v>
      </c>
      <c r="C9" s="2014">
        <v>145.66999999999999</v>
      </c>
      <c r="D9" s="2015">
        <v>135.15926900000002</v>
      </c>
      <c r="E9" s="2005">
        <v>0</v>
      </c>
      <c r="F9" s="2016">
        <v>10.510730999999964</v>
      </c>
      <c r="G9" s="2017">
        <v>1567.568</v>
      </c>
      <c r="H9" s="2015">
        <v>1452.9396250000002</v>
      </c>
      <c r="I9" s="2015">
        <v>0</v>
      </c>
      <c r="J9" s="2018">
        <v>114.62837499999978</v>
      </c>
      <c r="K9" s="1465"/>
      <c r="L9" s="277"/>
      <c r="M9" s="943"/>
      <c r="N9" s="962"/>
      <c r="O9" s="962"/>
    </row>
    <row r="10" spans="1:22" ht="12" customHeight="1" x14ac:dyDescent="0.25">
      <c r="A10" s="945">
        <v>2012</v>
      </c>
      <c r="B10" s="1469">
        <v>5</v>
      </c>
      <c r="C10" s="2009">
        <v>167.21199999999999</v>
      </c>
      <c r="D10" s="2010">
        <v>155.82504600000001</v>
      </c>
      <c r="E10" s="2010">
        <v>0</v>
      </c>
      <c r="F10" s="2011">
        <v>11.386953999999974</v>
      </c>
      <c r="G10" s="2012">
        <v>1817.136</v>
      </c>
      <c r="H10" s="2010">
        <v>1691.7124703599998</v>
      </c>
      <c r="I10" s="2010">
        <v>0</v>
      </c>
      <c r="J10" s="2013">
        <v>125.4235296400002</v>
      </c>
      <c r="K10" s="1466"/>
      <c r="L10" s="277"/>
      <c r="M10" s="943"/>
      <c r="N10" s="962"/>
      <c r="O10" s="962"/>
    </row>
    <row r="11" spans="1:22" ht="12" customHeight="1" x14ac:dyDescent="0.25">
      <c r="A11" s="949">
        <v>2013</v>
      </c>
      <c r="B11" s="1468">
        <v>5</v>
      </c>
      <c r="C11" s="2014">
        <v>163.43700000000001</v>
      </c>
      <c r="D11" s="2015">
        <v>151.88644299999999</v>
      </c>
      <c r="E11" s="2005">
        <v>0</v>
      </c>
      <c r="F11" s="2016">
        <v>11.550557000000026</v>
      </c>
      <c r="G11" s="2017">
        <v>1773.85</v>
      </c>
      <c r="H11" s="2015">
        <v>1647.0091871280001</v>
      </c>
      <c r="I11" s="2015">
        <v>0</v>
      </c>
      <c r="J11" s="2018">
        <v>126.84081287199979</v>
      </c>
      <c r="K11" s="1465"/>
      <c r="L11" s="277"/>
      <c r="M11" s="943"/>
      <c r="N11" s="962"/>
      <c r="O11" s="962"/>
    </row>
    <row r="12" spans="1:22" ht="12" customHeight="1" x14ac:dyDescent="0.25">
      <c r="A12" s="945">
        <v>2014</v>
      </c>
      <c r="B12" s="1469">
        <v>5</v>
      </c>
      <c r="C12" s="2009">
        <v>168.00440900000001</v>
      </c>
      <c r="D12" s="2010">
        <v>143.92599999999999</v>
      </c>
      <c r="E12" s="2010">
        <v>0</v>
      </c>
      <c r="F12" s="2011">
        <v>24.078409000000022</v>
      </c>
      <c r="G12" s="2012">
        <v>1814.2606044805998</v>
      </c>
      <c r="H12" s="2010">
        <v>1552.146</v>
      </c>
      <c r="I12" s="2010">
        <v>0</v>
      </c>
      <c r="J12" s="2013">
        <v>262.11460448059984</v>
      </c>
      <c r="K12" s="1466"/>
      <c r="L12" s="277"/>
      <c r="M12" s="943"/>
      <c r="N12" s="962"/>
      <c r="O12" s="962"/>
    </row>
    <row r="13" spans="1:22" ht="12" customHeight="1" x14ac:dyDescent="0.25">
      <c r="A13" s="949">
        <v>2015</v>
      </c>
      <c r="B13" s="1468">
        <v>5</v>
      </c>
      <c r="C13" s="2014">
        <v>158.42110200000002</v>
      </c>
      <c r="D13" s="2015">
        <v>152.53700000000001</v>
      </c>
      <c r="E13" s="2005">
        <v>0</v>
      </c>
      <c r="F13" s="2016">
        <v>5.8841020000000128</v>
      </c>
      <c r="G13" s="2017">
        <v>1722.2116495963</v>
      </c>
      <c r="H13" s="2015">
        <v>1658.191</v>
      </c>
      <c r="I13" s="2015">
        <v>0</v>
      </c>
      <c r="J13" s="2018">
        <v>64.020649596300018</v>
      </c>
      <c r="K13" s="1465"/>
      <c r="L13" s="277"/>
      <c r="M13" s="943"/>
      <c r="N13" s="962"/>
      <c r="O13" s="962"/>
    </row>
    <row r="14" spans="1:22" ht="12" customHeight="1" x14ac:dyDescent="0.25">
      <c r="A14" s="945">
        <v>2016</v>
      </c>
      <c r="B14" s="1469">
        <v>5</v>
      </c>
      <c r="C14" s="2009">
        <v>135.920783</v>
      </c>
      <c r="D14" s="2010">
        <v>132.84</v>
      </c>
      <c r="E14" s="2010">
        <v>0</v>
      </c>
      <c r="F14" s="2011">
        <v>3.0807829999999967</v>
      </c>
      <c r="G14" s="2012">
        <v>1472.636014833</v>
      </c>
      <c r="H14" s="2010">
        <v>1439.3910000000001</v>
      </c>
      <c r="I14" s="2010">
        <v>0</v>
      </c>
      <c r="J14" s="2013">
        <v>33.245014832999914</v>
      </c>
      <c r="K14" s="1466"/>
      <c r="L14" s="277"/>
      <c r="M14" s="943"/>
      <c r="N14" s="962"/>
      <c r="O14" s="962"/>
    </row>
    <row r="15" spans="1:22" ht="12" customHeight="1" x14ac:dyDescent="0.25">
      <c r="A15" s="949">
        <v>2017</v>
      </c>
      <c r="B15" s="1468">
        <v>6</v>
      </c>
      <c r="C15" s="2014">
        <v>146.24423799999997</v>
      </c>
      <c r="D15" s="2015">
        <v>138.718592</v>
      </c>
      <c r="E15" s="2005">
        <v>0.51729999999999998</v>
      </c>
      <c r="F15" s="2016">
        <v>7.5256459999999663</v>
      </c>
      <c r="G15" s="2017">
        <v>1579.5465430071999</v>
      </c>
      <c r="H15" s="2015">
        <v>1498.5353266003999</v>
      </c>
      <c r="I15" s="2015">
        <v>5.5129999999999999</v>
      </c>
      <c r="J15" s="2018">
        <v>81.011216406800031</v>
      </c>
      <c r="K15" s="1465"/>
      <c r="L15" s="674"/>
      <c r="M15" s="943"/>
      <c r="N15" s="962"/>
      <c r="O15" s="962"/>
    </row>
    <row r="16" spans="1:22" ht="12" customHeight="1" x14ac:dyDescent="0.25">
      <c r="A16" s="945">
        <v>2018</v>
      </c>
      <c r="B16" s="1469">
        <v>6</v>
      </c>
      <c r="C16" s="2019">
        <v>137.11352800000003</v>
      </c>
      <c r="D16" s="2020">
        <v>127.77645700000001</v>
      </c>
      <c r="E16" s="2010">
        <v>2.7199999999999998E-2</v>
      </c>
      <c r="F16" s="2021">
        <v>9.3098710000000029</v>
      </c>
      <c r="G16" s="2022">
        <v>1476.5038155359</v>
      </c>
      <c r="H16" s="2020">
        <v>1374.5449957120002</v>
      </c>
      <c r="I16" s="2020">
        <v>0.30649999999999999</v>
      </c>
      <c r="J16" s="2023">
        <v>101.65231982389986</v>
      </c>
      <c r="K16" s="1466"/>
      <c r="L16" s="277"/>
      <c r="M16" s="943"/>
      <c r="N16" s="963"/>
      <c r="O16" s="963"/>
      <c r="P16" s="277"/>
      <c r="R16" s="277"/>
      <c r="S16" s="277"/>
      <c r="T16" s="277"/>
      <c r="U16" s="277"/>
      <c r="V16" s="277"/>
    </row>
    <row r="17" spans="1:17" ht="9.9499999999999993" customHeight="1" x14ac:dyDescent="0.25">
      <c r="A17" s="992"/>
      <c r="B17" s="981"/>
      <c r="C17" s="282"/>
      <c r="D17" s="283"/>
      <c r="E17" s="276"/>
      <c r="F17" s="984"/>
      <c r="G17" s="278"/>
      <c r="H17" s="282"/>
      <c r="I17" s="283"/>
      <c r="J17" s="993"/>
      <c r="K17" s="1467"/>
      <c r="L17" s="277"/>
      <c r="M17" s="943"/>
      <c r="N17" s="962"/>
      <c r="O17" s="962"/>
    </row>
    <row r="18" spans="1:17" ht="14.25" customHeight="1" x14ac:dyDescent="0.25">
      <c r="A18" s="2444"/>
      <c r="B18" s="2444"/>
      <c r="C18" s="2444"/>
      <c r="D18" s="2444"/>
      <c r="E18" s="2444"/>
      <c r="F18" s="2444"/>
      <c r="G18" s="2444"/>
      <c r="H18" s="951"/>
      <c r="I18" s="2428"/>
      <c r="J18" s="2428"/>
      <c r="K18" s="2428"/>
      <c r="L18" s="277"/>
      <c r="M18" s="950"/>
      <c r="N18" s="950"/>
      <c r="O18" s="950"/>
      <c r="P18" s="950"/>
    </row>
    <row r="19" spans="1:17" ht="13.5" customHeight="1" x14ac:dyDescent="0.25">
      <c r="A19" s="2421" t="s">
        <v>644</v>
      </c>
      <c r="B19" s="2417"/>
      <c r="C19" s="2417"/>
      <c r="D19" s="2417"/>
      <c r="E19" s="2417"/>
      <c r="F19" s="2421" t="s">
        <v>643</v>
      </c>
      <c r="G19" s="2421"/>
      <c r="H19" s="2421"/>
      <c r="I19" s="2421"/>
      <c r="J19" s="2421"/>
      <c r="K19" s="2421"/>
      <c r="M19" s="1878"/>
      <c r="N19" s="1878"/>
      <c r="O19" s="1878"/>
      <c r="P19" s="1878"/>
      <c r="Q19" s="1878"/>
    </row>
    <row r="20" spans="1:17" ht="9.9499999999999993" customHeight="1" x14ac:dyDescent="0.25">
      <c r="A20" s="951"/>
      <c r="B20" s="951"/>
      <c r="C20" s="951"/>
      <c r="D20" s="951"/>
      <c r="E20" s="951"/>
      <c r="F20" s="951"/>
      <c r="G20" s="953"/>
      <c r="H20" s="951"/>
      <c r="I20" s="951"/>
    </row>
    <row r="21" spans="1:17" ht="9.9499999999999993" customHeight="1" x14ac:dyDescent="0.25">
      <c r="A21" s="951"/>
      <c r="B21" s="951"/>
      <c r="E21" s="955"/>
      <c r="F21" s="954"/>
      <c r="G21" s="989"/>
      <c r="H21" s="989"/>
      <c r="I21" s="989"/>
      <c r="J21" s="990"/>
    </row>
    <row r="22" spans="1:17" ht="9.9499999999999993" customHeight="1" x14ac:dyDescent="0.25">
      <c r="A22" s="951"/>
      <c r="B22" s="951"/>
      <c r="E22" s="955"/>
      <c r="F22" s="955"/>
      <c r="G22" s="990"/>
      <c r="H22" s="989" t="str">
        <f>C6</f>
        <v>Celková výroba plynu 
včetně ztrát a vlastní spotřeby plynu</v>
      </c>
      <c r="I22" s="989"/>
      <c r="J22" s="990"/>
      <c r="K22" s="943"/>
    </row>
    <row r="23" spans="1:17" ht="9.9499999999999993" customHeight="1" x14ac:dyDescent="0.25">
      <c r="A23" s="951"/>
      <c r="B23" s="951"/>
      <c r="C23" s="961" t="str">
        <f>' 8'!A8</f>
        <v>leden</v>
      </c>
      <c r="D23" s="1850">
        <f>' 8'!H8</f>
        <v>12.411091000000001</v>
      </c>
      <c r="E23" s="955"/>
      <c r="F23" s="954"/>
      <c r="G23" s="989">
        <f>A7</f>
        <v>2009</v>
      </c>
      <c r="H23" s="998">
        <f>C7</f>
        <v>113.2</v>
      </c>
      <c r="I23" s="989"/>
      <c r="J23" s="990"/>
      <c r="K23" s="943"/>
    </row>
    <row r="24" spans="1:17" ht="9.9499999999999993" customHeight="1" x14ac:dyDescent="0.25">
      <c r="A24" s="951"/>
      <c r="B24" s="951"/>
      <c r="C24" s="961" t="str">
        <f>' 8'!A9</f>
        <v>únor</v>
      </c>
      <c r="D24" s="1850">
        <f>' 8'!H9</f>
        <v>10.582437000000001</v>
      </c>
      <c r="E24" s="955"/>
      <c r="F24" s="954"/>
      <c r="G24" s="989">
        <f t="shared" ref="G24:G32" si="0">A8</f>
        <v>2010</v>
      </c>
      <c r="H24" s="998">
        <f t="shared" ref="H24:H32" si="1">C8</f>
        <v>155.82</v>
      </c>
      <c r="I24" s="989"/>
      <c r="J24" s="990"/>
      <c r="K24" s="943"/>
    </row>
    <row r="25" spans="1:17" ht="9.9499999999999993" customHeight="1" x14ac:dyDescent="0.25">
      <c r="A25" s="951"/>
      <c r="B25" s="951"/>
      <c r="C25" s="961" t="str">
        <f>' 8'!A10</f>
        <v>březen</v>
      </c>
      <c r="D25" s="1850">
        <f>' 8'!H10</f>
        <v>10.829430999999998</v>
      </c>
      <c r="E25" s="955"/>
      <c r="F25" s="954"/>
      <c r="G25" s="989">
        <f t="shared" si="0"/>
        <v>2011</v>
      </c>
      <c r="H25" s="998">
        <f t="shared" si="1"/>
        <v>145.66999999999999</v>
      </c>
      <c r="I25" s="989"/>
      <c r="J25" s="990"/>
      <c r="K25" s="943"/>
    </row>
    <row r="26" spans="1:17" ht="9.9499999999999993" customHeight="1" x14ac:dyDescent="0.25">
      <c r="A26" s="951"/>
      <c r="B26" s="951"/>
      <c r="C26" s="961" t="str">
        <f>' 8'!A11</f>
        <v>duben</v>
      </c>
      <c r="D26" s="1850">
        <f>' 8'!H11</f>
        <v>10.515769000000002</v>
      </c>
      <c r="E26" s="955"/>
      <c r="F26" s="954"/>
      <c r="G26" s="989">
        <f t="shared" si="0"/>
        <v>2012</v>
      </c>
      <c r="H26" s="998">
        <f t="shared" si="1"/>
        <v>167.21199999999999</v>
      </c>
      <c r="I26" s="989"/>
      <c r="J26" s="990"/>
      <c r="K26" s="943"/>
    </row>
    <row r="27" spans="1:17" s="276" customFormat="1" ht="9.9499999999999993" customHeight="1" x14ac:dyDescent="0.25">
      <c r="A27" s="951"/>
      <c r="B27" s="951"/>
      <c r="C27" s="961" t="str">
        <f>' 8'!A12</f>
        <v>květen</v>
      </c>
      <c r="D27" s="1850">
        <f>' 8'!H12</f>
        <v>11.000418000000002</v>
      </c>
      <c r="E27" s="955"/>
      <c r="F27" s="954"/>
      <c r="G27" s="989">
        <f t="shared" si="0"/>
        <v>2013</v>
      </c>
      <c r="H27" s="998">
        <f t="shared" si="1"/>
        <v>163.43700000000001</v>
      </c>
      <c r="I27" s="989"/>
      <c r="J27" s="990"/>
      <c r="K27" s="943"/>
      <c r="M27" s="275"/>
      <c r="N27" s="275"/>
      <c r="O27" s="275"/>
      <c r="P27" s="275"/>
    </row>
    <row r="28" spans="1:17" s="276" customFormat="1" ht="9.9499999999999993" customHeight="1" x14ac:dyDescent="0.25">
      <c r="A28" s="951"/>
      <c r="B28" s="951"/>
      <c r="C28" s="961" t="str">
        <f>' 8'!A13</f>
        <v>červen</v>
      </c>
      <c r="D28" s="1850">
        <f>' 8'!H13</f>
        <v>10.912211000000001</v>
      </c>
      <c r="E28" s="955"/>
      <c r="F28" s="954"/>
      <c r="G28" s="989">
        <f t="shared" si="0"/>
        <v>2014</v>
      </c>
      <c r="H28" s="998">
        <f t="shared" si="1"/>
        <v>168.00440900000001</v>
      </c>
      <c r="I28" s="989"/>
      <c r="J28" s="990"/>
      <c r="K28" s="943"/>
      <c r="M28" s="275"/>
      <c r="N28" s="275"/>
      <c r="O28" s="275"/>
      <c r="P28" s="275"/>
    </row>
    <row r="29" spans="1:17" s="276" customFormat="1" ht="9.9499999999999993" customHeight="1" x14ac:dyDescent="0.25">
      <c r="A29" s="951"/>
      <c r="B29" s="951"/>
      <c r="C29" s="961" t="str">
        <f>' 8'!A14</f>
        <v>červenec</v>
      </c>
      <c r="D29" s="1850">
        <f>' 8'!H14</f>
        <v>10.357163999999999</v>
      </c>
      <c r="E29" s="955"/>
      <c r="F29" s="954"/>
      <c r="G29" s="989">
        <f t="shared" si="0"/>
        <v>2015</v>
      </c>
      <c r="H29" s="998">
        <f t="shared" si="1"/>
        <v>158.42110200000002</v>
      </c>
      <c r="I29" s="989"/>
      <c r="J29" s="990"/>
      <c r="K29" s="943"/>
      <c r="M29" s="275"/>
      <c r="N29" s="275"/>
      <c r="O29" s="275"/>
      <c r="P29" s="275"/>
    </row>
    <row r="30" spans="1:17" s="276" customFormat="1" ht="9.9499999999999993" customHeight="1" x14ac:dyDescent="0.25">
      <c r="A30" s="951"/>
      <c r="B30" s="951"/>
      <c r="C30" s="961" t="str">
        <f>' 8'!A15</f>
        <v>srpen</v>
      </c>
      <c r="D30" s="1850">
        <f>' 8'!H15</f>
        <v>10.955532999999999</v>
      </c>
      <c r="E30" s="955"/>
      <c r="F30" s="954"/>
      <c r="G30" s="989">
        <f t="shared" si="0"/>
        <v>2016</v>
      </c>
      <c r="H30" s="998">
        <f t="shared" si="1"/>
        <v>135.920783</v>
      </c>
      <c r="I30" s="989"/>
      <c r="J30" s="990"/>
      <c r="K30" s="943"/>
      <c r="M30" s="275"/>
      <c r="N30" s="275"/>
      <c r="O30" s="275"/>
      <c r="P30" s="275"/>
    </row>
    <row r="31" spans="1:17" s="276" customFormat="1" ht="9.9499999999999993" customHeight="1" x14ac:dyDescent="0.25">
      <c r="A31" s="951"/>
      <c r="B31" s="951"/>
      <c r="C31" s="961" t="str">
        <f>' 8'!A16</f>
        <v>září</v>
      </c>
      <c r="D31" s="1850">
        <f>' 8'!H16</f>
        <v>11.705366999999999</v>
      </c>
      <c r="E31" s="955"/>
      <c r="F31" s="954"/>
      <c r="G31" s="989">
        <f t="shared" si="0"/>
        <v>2017</v>
      </c>
      <c r="H31" s="998">
        <f t="shared" si="1"/>
        <v>146.24423799999997</v>
      </c>
      <c r="I31" s="989"/>
      <c r="J31" s="990"/>
      <c r="K31" s="943"/>
      <c r="M31" s="275"/>
      <c r="N31" s="275"/>
      <c r="O31" s="275"/>
      <c r="P31" s="275"/>
    </row>
    <row r="32" spans="1:17" s="276" customFormat="1" ht="9.9499999999999993" customHeight="1" x14ac:dyDescent="0.25">
      <c r="A32" s="951"/>
      <c r="B32" s="951"/>
      <c r="C32" s="961" t="str">
        <f>' 8'!A17</f>
        <v>říjen</v>
      </c>
      <c r="D32" s="1850">
        <f>' 8'!H17</f>
        <v>12.853524999999999</v>
      </c>
      <c r="E32" s="955"/>
      <c r="F32" s="954"/>
      <c r="G32" s="989">
        <f t="shared" si="0"/>
        <v>2018</v>
      </c>
      <c r="H32" s="998">
        <f t="shared" si="1"/>
        <v>137.11352800000003</v>
      </c>
      <c r="I32" s="989"/>
      <c r="J32" s="990"/>
      <c r="K32" s="275"/>
      <c r="M32" s="275"/>
      <c r="N32" s="275"/>
      <c r="O32" s="275"/>
      <c r="P32" s="275"/>
    </row>
    <row r="33" spans="1:16" s="276" customFormat="1" ht="9.9499999999999993" customHeight="1" x14ac:dyDescent="0.25">
      <c r="A33" s="951"/>
      <c r="B33" s="951"/>
      <c r="C33" s="961" t="str">
        <f>' 8'!A18</f>
        <v>listopad</v>
      </c>
      <c r="D33" s="1850">
        <f>' 8'!H18</f>
        <v>12.458751000000001</v>
      </c>
      <c r="E33" s="955"/>
      <c r="F33" s="951"/>
      <c r="G33" s="951"/>
      <c r="H33" s="951"/>
      <c r="I33" s="951"/>
      <c r="J33" s="275"/>
      <c r="K33" s="275"/>
      <c r="M33" s="275"/>
      <c r="N33" s="275"/>
      <c r="O33" s="275"/>
      <c r="P33" s="275"/>
    </row>
    <row r="34" spans="1:16" s="276" customFormat="1" ht="9.9499999999999993" customHeight="1" x14ac:dyDescent="0.25">
      <c r="A34" s="951"/>
      <c r="B34" s="951"/>
      <c r="C34" s="961" t="str">
        <f>' 8'!A19</f>
        <v>prosinec</v>
      </c>
      <c r="D34" s="1850">
        <f>' 8'!H19</f>
        <v>12.531830999999999</v>
      </c>
      <c r="E34" s="955"/>
      <c r="F34" s="951"/>
      <c r="G34" s="951"/>
      <c r="H34" s="951"/>
      <c r="I34" s="951"/>
      <c r="J34" s="951"/>
      <c r="K34" s="951"/>
      <c r="M34" s="275"/>
      <c r="N34" s="275"/>
      <c r="O34" s="275"/>
      <c r="P34" s="275"/>
    </row>
    <row r="35" spans="1:16" s="276" customFormat="1" ht="9.9499999999999993" customHeight="1" x14ac:dyDescent="0.25">
      <c r="A35" s="951"/>
      <c r="B35" s="951"/>
      <c r="C35" s="951"/>
      <c r="D35" s="951"/>
      <c r="E35" s="951"/>
      <c r="F35" s="951"/>
      <c r="G35" s="951"/>
      <c r="H35" s="951"/>
      <c r="I35" s="951"/>
      <c r="J35" s="951"/>
      <c r="K35" s="951"/>
      <c r="M35" s="275"/>
      <c r="N35" s="275"/>
      <c r="O35" s="275"/>
      <c r="P35" s="275"/>
    </row>
    <row r="36" spans="1:16" s="276" customFormat="1" ht="9.9499999999999993" customHeight="1" x14ac:dyDescent="0.25">
      <c r="A36" s="951"/>
      <c r="B36" s="951"/>
      <c r="C36" s="951"/>
      <c r="D36" s="951"/>
      <c r="E36" s="951"/>
      <c r="F36" s="951"/>
      <c r="G36" s="951"/>
      <c r="H36" s="951"/>
      <c r="I36" s="951"/>
      <c r="J36" s="951"/>
      <c r="K36" s="951"/>
      <c r="M36" s="275"/>
      <c r="N36" s="275"/>
      <c r="O36" s="275"/>
      <c r="P36" s="275"/>
    </row>
    <row r="37" spans="1:16" s="276" customFormat="1" ht="9.9499999999999993" customHeight="1" x14ac:dyDescent="0.25">
      <c r="A37" s="959"/>
      <c r="B37" s="959"/>
      <c r="C37" s="959"/>
      <c r="D37" s="959"/>
      <c r="E37" s="959"/>
      <c r="F37" s="959"/>
      <c r="G37" s="959"/>
      <c r="H37" s="959"/>
      <c r="I37" s="959"/>
      <c r="J37" s="959"/>
      <c r="K37" s="959"/>
      <c r="M37" s="275"/>
      <c r="N37" s="275"/>
      <c r="O37" s="275"/>
      <c r="P37" s="275"/>
    </row>
    <row r="38" spans="1:16" s="276" customFormat="1" ht="16.5" customHeight="1" x14ac:dyDescent="0.25">
      <c r="B38" s="959"/>
      <c r="C38" s="959"/>
      <c r="D38" s="959"/>
      <c r="E38" s="959"/>
      <c r="F38" s="959"/>
      <c r="G38" s="959"/>
      <c r="H38" s="959"/>
      <c r="I38" s="959"/>
      <c r="J38" s="959"/>
      <c r="K38" s="959"/>
      <c r="M38" s="275"/>
      <c r="N38" s="275"/>
      <c r="O38" s="275"/>
      <c r="P38" s="275"/>
    </row>
    <row r="39" spans="1:16" s="276" customFormat="1" ht="9.9499999999999993" customHeight="1" x14ac:dyDescent="0.25">
      <c r="A39" s="959"/>
      <c r="B39" s="959"/>
      <c r="C39" s="959"/>
      <c r="D39" s="959"/>
      <c r="E39" s="959"/>
      <c r="F39" s="959"/>
      <c r="G39" s="959"/>
      <c r="H39" s="959"/>
      <c r="I39" s="959"/>
      <c r="J39" s="959"/>
      <c r="K39" s="959"/>
      <c r="M39" s="275"/>
      <c r="N39" s="275"/>
      <c r="O39" s="275"/>
      <c r="P39" s="275"/>
    </row>
    <row r="40" spans="1:16" s="276" customFormat="1" ht="9.9499999999999993" customHeight="1" x14ac:dyDescent="0.25">
      <c r="A40" s="286"/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M40" s="275"/>
      <c r="N40" s="275"/>
      <c r="O40" s="275"/>
      <c r="P40" s="275"/>
    </row>
    <row r="41" spans="1:16" s="276" customFormat="1" ht="9.9499999999999993" customHeight="1" x14ac:dyDescent="0.25">
      <c r="A41" s="951"/>
      <c r="B41" s="951"/>
      <c r="C41" s="951"/>
      <c r="D41" s="951"/>
      <c r="E41" s="951"/>
      <c r="F41" s="951"/>
      <c r="G41" s="951"/>
      <c r="H41" s="951"/>
      <c r="I41" s="951"/>
      <c r="J41" s="951"/>
      <c r="K41" s="951"/>
      <c r="M41" s="275"/>
      <c r="N41" s="275"/>
      <c r="O41" s="275"/>
      <c r="P41" s="275"/>
    </row>
    <row r="42" spans="1:16" s="276" customFormat="1" ht="18" customHeight="1" x14ac:dyDescent="0.25">
      <c r="A42" s="2437" t="s">
        <v>708</v>
      </c>
      <c r="B42" s="2437"/>
      <c r="C42" s="2437"/>
      <c r="D42" s="2437"/>
      <c r="E42" s="2437"/>
      <c r="F42" s="2437"/>
      <c r="G42" s="2437"/>
      <c r="H42" s="2437"/>
      <c r="I42" s="2437"/>
      <c r="J42" s="2437"/>
      <c r="K42" s="2437"/>
      <c r="M42" s="275"/>
      <c r="N42" s="275"/>
      <c r="O42" s="275"/>
      <c r="P42" s="275"/>
    </row>
    <row r="43" spans="1:16" ht="9.9499999999999993" customHeight="1" x14ac:dyDescent="0.25">
      <c r="A43" s="2437"/>
      <c r="B43" s="2437"/>
      <c r="C43" s="2437"/>
      <c r="D43" s="2437"/>
      <c r="E43" s="2437"/>
      <c r="F43" s="2437"/>
      <c r="G43" s="2437"/>
      <c r="H43" s="2437"/>
      <c r="I43" s="2437"/>
      <c r="J43" s="2437"/>
      <c r="K43" s="2437"/>
    </row>
    <row r="44" spans="1:16" ht="9.9499999999999993" customHeight="1" x14ac:dyDescent="0.25">
      <c r="A44" s="279"/>
      <c r="B44" s="279"/>
      <c r="C44" s="279"/>
      <c r="D44" s="279"/>
      <c r="E44" s="279"/>
      <c r="F44" s="279"/>
      <c r="G44" s="279"/>
      <c r="H44" s="279"/>
      <c r="I44" s="276"/>
      <c r="J44" s="276"/>
      <c r="K44" s="276"/>
    </row>
    <row r="45" spans="1:16" ht="6" customHeight="1" x14ac:dyDescent="0.25">
      <c r="A45" s="279"/>
      <c r="B45" s="279"/>
      <c r="C45" s="279"/>
      <c r="D45" s="279"/>
      <c r="E45" s="279"/>
      <c r="F45" s="279"/>
      <c r="G45" s="279"/>
      <c r="H45" s="279"/>
      <c r="I45" s="276"/>
      <c r="J45" s="276"/>
      <c r="K45" s="276"/>
    </row>
    <row r="46" spans="1:16" ht="14.25" customHeight="1" x14ac:dyDescent="0.25">
      <c r="A46" s="2445"/>
      <c r="B46" s="2445"/>
      <c r="C46" s="2445"/>
      <c r="D46" s="2445"/>
      <c r="E46" s="2445"/>
      <c r="F46" s="2445"/>
      <c r="G46" s="2445"/>
      <c r="H46" s="2445"/>
      <c r="I46" s="2445"/>
      <c r="J46" s="2445"/>
      <c r="K46" s="2445"/>
    </row>
    <row r="47" spans="1:16" x14ac:dyDescent="0.25">
      <c r="C47" s="280"/>
      <c r="D47" s="280"/>
      <c r="E47" s="280"/>
      <c r="F47" s="280"/>
      <c r="G47" s="280"/>
      <c r="H47" s="280"/>
    </row>
    <row r="48" spans="1:16" x14ac:dyDescent="0.25">
      <c r="A48" s="280"/>
      <c r="B48" s="280"/>
      <c r="C48" s="280"/>
      <c r="D48" s="280"/>
      <c r="E48" s="280"/>
      <c r="F48" s="280"/>
      <c r="G48" s="280"/>
      <c r="H48" s="280"/>
    </row>
    <row r="49" spans="1:8" x14ac:dyDescent="0.25">
      <c r="A49" s="280"/>
      <c r="B49" s="280"/>
      <c r="C49" s="280"/>
      <c r="D49" s="280"/>
      <c r="E49" s="280"/>
      <c r="F49" s="280"/>
      <c r="G49" s="280"/>
      <c r="H49" s="280"/>
    </row>
    <row r="50" spans="1:8" x14ac:dyDescent="0.25">
      <c r="A50" s="280"/>
      <c r="B50" s="280"/>
      <c r="C50" s="280"/>
      <c r="D50" s="280"/>
      <c r="E50" s="280"/>
      <c r="F50" s="280"/>
      <c r="G50" s="280"/>
      <c r="H50" s="280"/>
    </row>
    <row r="51" spans="1:8" x14ac:dyDescent="0.25">
      <c r="A51" s="280"/>
      <c r="B51" s="280"/>
      <c r="C51" s="280"/>
      <c r="D51" s="280"/>
      <c r="E51" s="280"/>
      <c r="F51" s="280"/>
      <c r="G51" s="280"/>
      <c r="H51" s="280"/>
    </row>
    <row r="52" spans="1:8" x14ac:dyDescent="0.25">
      <c r="A52" s="280"/>
      <c r="B52" s="280"/>
      <c r="C52" s="280"/>
      <c r="D52" s="280"/>
      <c r="E52" s="280"/>
      <c r="F52" s="280"/>
      <c r="G52" s="280"/>
      <c r="H52" s="280"/>
    </row>
    <row r="53" spans="1:8" x14ac:dyDescent="0.25">
      <c r="A53" s="280"/>
      <c r="B53" s="280"/>
      <c r="C53" s="280"/>
      <c r="D53" s="280"/>
      <c r="E53" s="280"/>
      <c r="F53" s="280"/>
      <c r="G53" s="280"/>
      <c r="H53" s="280"/>
    </row>
    <row r="54" spans="1:8" x14ac:dyDescent="0.25">
      <c r="A54" s="280"/>
      <c r="B54" s="280"/>
      <c r="C54" s="280"/>
      <c r="D54" s="280"/>
      <c r="E54" s="280"/>
      <c r="F54" s="280"/>
      <c r="G54" s="280"/>
      <c r="H54" s="280"/>
    </row>
    <row r="55" spans="1:8" x14ac:dyDescent="0.25">
      <c r="A55" s="280"/>
      <c r="B55" s="280"/>
      <c r="C55" s="280"/>
      <c r="D55" s="280"/>
      <c r="E55" s="280"/>
      <c r="F55" s="280"/>
      <c r="G55" s="280"/>
      <c r="H55" s="280"/>
    </row>
  </sheetData>
  <mergeCells count="13">
    <mergeCell ref="A46:K46"/>
    <mergeCell ref="A18:G18"/>
    <mergeCell ref="I18:K18"/>
    <mergeCell ref="I1:J1"/>
    <mergeCell ref="J2:K2"/>
    <mergeCell ref="A3:A5"/>
    <mergeCell ref="C4:K4"/>
    <mergeCell ref="A2:H2"/>
    <mergeCell ref="C5:F5"/>
    <mergeCell ref="G5:K5"/>
    <mergeCell ref="A42:K43"/>
    <mergeCell ref="A19:E19"/>
    <mergeCell ref="F19:K19"/>
  </mergeCells>
  <pageMargins left="0.6692913385826772" right="0.19685039370078741" top="0.31496062992125984" bottom="0.19685039370078741" header="0.23622047244094491" footer="0.15748031496062992"/>
  <pageSetup paperSize="9" firstPageNumber="17" orientation="landscape" useFirstPageNumber="1" r:id="rId1"/>
  <headerFooter scaleWithDoc="0" alignWithMargins="0">
    <oddFooter>&amp;C14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view="pageBreakPreview" zoomScaleNormal="100" zoomScaleSheetLayoutView="100" workbookViewId="0">
      <selection activeCell="E26" sqref="E26"/>
    </sheetView>
  </sheetViews>
  <sheetFormatPr defaultRowHeight="12.75" x14ac:dyDescent="0.25"/>
  <cols>
    <col min="1" max="1" width="7.42578125" style="13" customWidth="1"/>
    <col min="2" max="7" width="6.7109375" style="13" customWidth="1"/>
    <col min="8" max="11" width="7.7109375" style="13" customWidth="1"/>
    <col min="12" max="12" width="1.7109375" style="13" customWidth="1"/>
    <col min="13" max="18" width="10.28515625" style="13" customWidth="1"/>
    <col min="19" max="19" width="1.7109375" style="13" customWidth="1"/>
    <col min="20" max="258" width="9.140625" style="13"/>
    <col min="259" max="271" width="10.7109375" style="13" customWidth="1"/>
    <col min="272" max="514" width="9.140625" style="13"/>
    <col min="515" max="527" width="10.7109375" style="13" customWidth="1"/>
    <col min="528" max="770" width="9.140625" style="13"/>
    <col min="771" max="783" width="10.7109375" style="13" customWidth="1"/>
    <col min="784" max="1026" width="9.140625" style="13"/>
    <col min="1027" max="1039" width="10.7109375" style="13" customWidth="1"/>
    <col min="1040" max="1282" width="9.140625" style="13"/>
    <col min="1283" max="1295" width="10.7109375" style="13" customWidth="1"/>
    <col min="1296" max="1538" width="9.140625" style="13"/>
    <col min="1539" max="1551" width="10.7109375" style="13" customWidth="1"/>
    <col min="1552" max="1794" width="9.140625" style="13"/>
    <col min="1795" max="1807" width="10.7109375" style="13" customWidth="1"/>
    <col min="1808" max="2050" width="9.140625" style="13"/>
    <col min="2051" max="2063" width="10.7109375" style="13" customWidth="1"/>
    <col min="2064" max="2306" width="9.140625" style="13"/>
    <col min="2307" max="2319" width="10.7109375" style="13" customWidth="1"/>
    <col min="2320" max="2562" width="9.140625" style="13"/>
    <col min="2563" max="2575" width="10.7109375" style="13" customWidth="1"/>
    <col min="2576" max="2818" width="9.140625" style="13"/>
    <col min="2819" max="2831" width="10.7109375" style="13" customWidth="1"/>
    <col min="2832" max="3074" width="9.140625" style="13"/>
    <col min="3075" max="3087" width="10.7109375" style="13" customWidth="1"/>
    <col min="3088" max="3330" width="9.140625" style="13"/>
    <col min="3331" max="3343" width="10.7109375" style="13" customWidth="1"/>
    <col min="3344" max="3586" width="9.140625" style="13"/>
    <col min="3587" max="3599" width="10.7109375" style="13" customWidth="1"/>
    <col min="3600" max="3842" width="9.140625" style="13"/>
    <col min="3843" max="3855" width="10.7109375" style="13" customWidth="1"/>
    <col min="3856" max="4098" width="9.140625" style="13"/>
    <col min="4099" max="4111" width="10.7109375" style="13" customWidth="1"/>
    <col min="4112" max="4354" width="9.140625" style="13"/>
    <col min="4355" max="4367" width="10.7109375" style="13" customWidth="1"/>
    <col min="4368" max="4610" width="9.140625" style="13"/>
    <col min="4611" max="4623" width="10.7109375" style="13" customWidth="1"/>
    <col min="4624" max="4866" width="9.140625" style="13"/>
    <col min="4867" max="4879" width="10.7109375" style="13" customWidth="1"/>
    <col min="4880" max="5122" width="9.140625" style="13"/>
    <col min="5123" max="5135" width="10.7109375" style="13" customWidth="1"/>
    <col min="5136" max="5378" width="9.140625" style="13"/>
    <col min="5379" max="5391" width="10.7109375" style="13" customWidth="1"/>
    <col min="5392" max="5634" width="9.140625" style="13"/>
    <col min="5635" max="5647" width="10.7109375" style="13" customWidth="1"/>
    <col min="5648" max="5890" width="9.140625" style="13"/>
    <col min="5891" max="5903" width="10.7109375" style="13" customWidth="1"/>
    <col min="5904" max="6146" width="9.140625" style="13"/>
    <col min="6147" max="6159" width="10.7109375" style="13" customWidth="1"/>
    <col min="6160" max="6402" width="9.140625" style="13"/>
    <col min="6403" max="6415" width="10.7109375" style="13" customWidth="1"/>
    <col min="6416" max="6658" width="9.140625" style="13"/>
    <col min="6659" max="6671" width="10.7109375" style="13" customWidth="1"/>
    <col min="6672" max="6914" width="9.140625" style="13"/>
    <col min="6915" max="6927" width="10.7109375" style="13" customWidth="1"/>
    <col min="6928" max="7170" width="9.140625" style="13"/>
    <col min="7171" max="7183" width="10.7109375" style="13" customWidth="1"/>
    <col min="7184" max="7426" width="9.140625" style="13"/>
    <col min="7427" max="7439" width="10.7109375" style="13" customWidth="1"/>
    <col min="7440" max="7682" width="9.140625" style="13"/>
    <col min="7683" max="7695" width="10.7109375" style="13" customWidth="1"/>
    <col min="7696" max="7938" width="9.140625" style="13"/>
    <col min="7939" max="7951" width="10.7109375" style="13" customWidth="1"/>
    <col min="7952" max="8194" width="9.140625" style="13"/>
    <col min="8195" max="8207" width="10.7109375" style="13" customWidth="1"/>
    <col min="8208" max="8450" width="9.140625" style="13"/>
    <col min="8451" max="8463" width="10.7109375" style="13" customWidth="1"/>
    <col min="8464" max="8706" width="9.140625" style="13"/>
    <col min="8707" max="8719" width="10.7109375" style="13" customWidth="1"/>
    <col min="8720" max="8962" width="9.140625" style="13"/>
    <col min="8963" max="8975" width="10.7109375" style="13" customWidth="1"/>
    <col min="8976" max="9218" width="9.140625" style="13"/>
    <col min="9219" max="9231" width="10.7109375" style="13" customWidth="1"/>
    <col min="9232" max="9474" width="9.140625" style="13"/>
    <col min="9475" max="9487" width="10.7109375" style="13" customWidth="1"/>
    <col min="9488" max="9730" width="9.140625" style="13"/>
    <col min="9731" max="9743" width="10.7109375" style="13" customWidth="1"/>
    <col min="9744" max="9986" width="9.140625" style="13"/>
    <col min="9987" max="9999" width="10.7109375" style="13" customWidth="1"/>
    <col min="10000" max="10242" width="9.140625" style="13"/>
    <col min="10243" max="10255" width="10.7109375" style="13" customWidth="1"/>
    <col min="10256" max="10498" width="9.140625" style="13"/>
    <col min="10499" max="10511" width="10.7109375" style="13" customWidth="1"/>
    <col min="10512" max="10754" width="9.140625" style="13"/>
    <col min="10755" max="10767" width="10.7109375" style="13" customWidth="1"/>
    <col min="10768" max="11010" width="9.140625" style="13"/>
    <col min="11011" max="11023" width="10.7109375" style="13" customWidth="1"/>
    <col min="11024" max="11266" width="9.140625" style="13"/>
    <col min="11267" max="11279" width="10.7109375" style="13" customWidth="1"/>
    <col min="11280" max="11522" width="9.140625" style="13"/>
    <col min="11523" max="11535" width="10.7109375" style="13" customWidth="1"/>
    <col min="11536" max="11778" width="9.140625" style="13"/>
    <col min="11779" max="11791" width="10.7109375" style="13" customWidth="1"/>
    <col min="11792" max="12034" width="9.140625" style="13"/>
    <col min="12035" max="12047" width="10.7109375" style="13" customWidth="1"/>
    <col min="12048" max="12290" width="9.140625" style="13"/>
    <col min="12291" max="12303" width="10.7109375" style="13" customWidth="1"/>
    <col min="12304" max="12546" width="9.140625" style="13"/>
    <col min="12547" max="12559" width="10.7109375" style="13" customWidth="1"/>
    <col min="12560" max="12802" width="9.140625" style="13"/>
    <col min="12803" max="12815" width="10.7109375" style="13" customWidth="1"/>
    <col min="12816" max="13058" width="9.140625" style="13"/>
    <col min="13059" max="13071" width="10.7109375" style="13" customWidth="1"/>
    <col min="13072" max="13314" width="9.140625" style="13"/>
    <col min="13315" max="13327" width="10.7109375" style="13" customWidth="1"/>
    <col min="13328" max="13570" width="9.140625" style="13"/>
    <col min="13571" max="13583" width="10.7109375" style="13" customWidth="1"/>
    <col min="13584" max="13826" width="9.140625" style="13"/>
    <col min="13827" max="13839" width="10.7109375" style="13" customWidth="1"/>
    <col min="13840" max="14082" width="9.140625" style="13"/>
    <col min="14083" max="14095" width="10.7109375" style="13" customWidth="1"/>
    <col min="14096" max="14338" width="9.140625" style="13"/>
    <col min="14339" max="14351" width="10.7109375" style="13" customWidth="1"/>
    <col min="14352" max="14594" width="9.140625" style="13"/>
    <col min="14595" max="14607" width="10.7109375" style="13" customWidth="1"/>
    <col min="14608" max="14850" width="9.140625" style="13"/>
    <col min="14851" max="14863" width="10.7109375" style="13" customWidth="1"/>
    <col min="14864" max="15106" width="9.140625" style="13"/>
    <col min="15107" max="15119" width="10.7109375" style="13" customWidth="1"/>
    <col min="15120" max="15362" width="9.140625" style="13"/>
    <col min="15363" max="15375" width="10.7109375" style="13" customWidth="1"/>
    <col min="15376" max="15618" width="9.140625" style="13"/>
    <col min="15619" max="15631" width="10.7109375" style="13" customWidth="1"/>
    <col min="15632" max="15874" width="9.140625" style="13"/>
    <col min="15875" max="15887" width="10.7109375" style="13" customWidth="1"/>
    <col min="15888" max="16130" width="9.140625" style="13"/>
    <col min="16131" max="16143" width="10.7109375" style="13" customWidth="1"/>
    <col min="16144" max="16384" width="9.140625" style="13"/>
  </cols>
  <sheetData>
    <row r="1" spans="1:22" s="611" customFormat="1" x14ac:dyDescent="0.25">
      <c r="P1" s="612"/>
      <c r="Q1" s="612"/>
      <c r="S1" s="613"/>
    </row>
    <row r="2" spans="1:22" s="611" customFormat="1" ht="20.100000000000001" customHeight="1" thickBot="1" x14ac:dyDescent="0.3">
      <c r="A2" s="1730" t="s">
        <v>229</v>
      </c>
      <c r="B2" s="1731"/>
      <c r="C2" s="1731"/>
      <c r="D2" s="1731"/>
      <c r="E2" s="1731"/>
      <c r="F2" s="1731"/>
      <c r="G2" s="1731"/>
      <c r="H2" s="1731"/>
      <c r="I2" s="1731"/>
      <c r="J2" s="1731"/>
      <c r="K2" s="1731"/>
      <c r="L2" s="1731"/>
      <c r="M2" s="1731"/>
      <c r="N2" s="1731"/>
      <c r="O2" s="1731"/>
      <c r="P2" s="1731"/>
      <c r="Q2" s="1731"/>
      <c r="R2" s="2401" t="s">
        <v>60</v>
      </c>
      <c r="S2" s="2401"/>
    </row>
    <row r="3" spans="1:22" ht="32.2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6"/>
      <c r="K3" s="15"/>
      <c r="L3" s="15"/>
      <c r="M3" s="15"/>
      <c r="N3" s="15"/>
      <c r="O3" s="15"/>
      <c r="P3" s="15"/>
      <c r="Q3" s="15"/>
      <c r="R3" s="15"/>
    </row>
    <row r="4" spans="1:22" ht="17.25" customHeight="1" x14ac:dyDescent="0.25">
      <c r="A4" s="608"/>
      <c r="B4" s="2461" t="s">
        <v>645</v>
      </c>
      <c r="C4" s="2462"/>
      <c r="D4" s="2462"/>
      <c r="E4" s="2462"/>
      <c r="F4" s="2462"/>
      <c r="G4" s="2462"/>
      <c r="H4" s="2462"/>
      <c r="I4" s="2462"/>
      <c r="J4" s="2462"/>
      <c r="K4" s="2463"/>
      <c r="L4" s="620"/>
      <c r="M4" s="620"/>
      <c r="N4" s="620"/>
      <c r="O4" s="620"/>
      <c r="P4" s="620"/>
      <c r="Q4" s="620"/>
      <c r="R4" s="620"/>
    </row>
    <row r="5" spans="1:22" ht="50.1" customHeight="1" x14ac:dyDescent="0.25">
      <c r="A5" s="17"/>
      <c r="B5" s="2464" t="s">
        <v>494</v>
      </c>
      <c r="C5" s="2465"/>
      <c r="D5" s="2465"/>
      <c r="E5" s="2465"/>
      <c r="F5" s="2465"/>
      <c r="G5" s="2466"/>
      <c r="H5" s="2467" t="s">
        <v>50</v>
      </c>
      <c r="I5" s="2468"/>
      <c r="J5" s="2468"/>
      <c r="K5" s="2469"/>
      <c r="L5" s="2392"/>
      <c r="M5" s="2392"/>
      <c r="N5" s="2392"/>
      <c r="O5" s="2392"/>
      <c r="P5" s="2392"/>
      <c r="Q5" s="2392"/>
      <c r="R5" s="2392"/>
    </row>
    <row r="6" spans="1:22" ht="15" customHeight="1" x14ac:dyDescent="0.25">
      <c r="A6" s="67"/>
      <c r="B6" s="2458" t="s">
        <v>357</v>
      </c>
      <c r="C6" s="2392"/>
      <c r="D6" s="2459" t="s">
        <v>49</v>
      </c>
      <c r="E6" s="2458" t="s">
        <v>365</v>
      </c>
      <c r="F6" s="2392"/>
      <c r="G6" s="2459" t="str">
        <f>D6</f>
        <v>meziroční změna</v>
      </c>
      <c r="H6" s="2457" t="str">
        <f>B6</f>
        <v>skutečnost</v>
      </c>
      <c r="I6" s="2457"/>
      <c r="J6" s="2457" t="str">
        <f>E6</f>
        <v>přepočet</v>
      </c>
      <c r="K6" s="2457"/>
      <c r="L6" s="2399"/>
      <c r="M6" s="2399"/>
      <c r="N6" s="2399"/>
      <c r="O6" s="2399"/>
      <c r="P6" s="2399"/>
      <c r="Q6" s="2399"/>
      <c r="R6" s="2399"/>
    </row>
    <row r="7" spans="1:22" ht="28.5" customHeight="1" x14ac:dyDescent="0.25">
      <c r="A7" s="20" t="s">
        <v>65</v>
      </c>
      <c r="B7" s="521">
        <v>2018</v>
      </c>
      <c r="C7" s="71">
        <f>B7-1</f>
        <v>2017</v>
      </c>
      <c r="D7" s="2460"/>
      <c r="E7" s="521">
        <f>B7</f>
        <v>2018</v>
      </c>
      <c r="F7" s="71">
        <f>C7</f>
        <v>2017</v>
      </c>
      <c r="G7" s="2460"/>
      <c r="H7" s="521">
        <f>B7</f>
        <v>2018</v>
      </c>
      <c r="I7" s="622">
        <f>C7</f>
        <v>2017</v>
      </c>
      <c r="J7" s="521">
        <f>B7</f>
        <v>2018</v>
      </c>
      <c r="K7" s="622">
        <f>C7</f>
        <v>2017</v>
      </c>
      <c r="L7" s="342"/>
      <c r="M7" s="588"/>
      <c r="N7" s="621">
        <f>B7</f>
        <v>2018</v>
      </c>
      <c r="O7" s="621">
        <f>C7</f>
        <v>2017</v>
      </c>
      <c r="P7" s="588" t="s">
        <v>348</v>
      </c>
      <c r="Q7" s="79"/>
      <c r="R7" s="610"/>
      <c r="V7" s="1128"/>
    </row>
    <row r="8" spans="1:22" ht="15.95" customHeight="1" x14ac:dyDescent="0.25">
      <c r="A8" s="22" t="s">
        <v>26</v>
      </c>
      <c r="B8" s="50">
        <v>1083.5038862714575</v>
      </c>
      <c r="C8" s="757">
        <v>1455.8500270682691</v>
      </c>
      <c r="D8" s="763">
        <f>(B8-C8)/C8</f>
        <v>-0.25575858355865605</v>
      </c>
      <c r="E8" s="55">
        <v>1221.8417495214117</v>
      </c>
      <c r="F8" s="758">
        <v>1334.1218130037801</v>
      </c>
      <c r="G8" s="763">
        <f>(E8-F8)/F8</f>
        <v>-8.4160278610218839E-2</v>
      </c>
      <c r="H8" s="25">
        <v>11552.47920160608</v>
      </c>
      <c r="I8" s="759">
        <v>15543.059795034918</v>
      </c>
      <c r="J8" s="25">
        <v>13027.457461978429</v>
      </c>
      <c r="K8" s="761">
        <v>14243.455526209747</v>
      </c>
      <c r="L8" s="48"/>
      <c r="M8" s="589" t="str">
        <f>A8</f>
        <v>leden</v>
      </c>
      <c r="N8" s="589">
        <f>B8</f>
        <v>1083.5038862714575</v>
      </c>
      <c r="O8" s="589">
        <f>C8</f>
        <v>1455.8500270682691</v>
      </c>
      <c r="P8" s="589">
        <f>N8-O8</f>
        <v>-372.3461407968116</v>
      </c>
      <c r="Q8" s="72"/>
      <c r="R8" s="48"/>
      <c r="S8" s="31"/>
      <c r="T8" s="31"/>
      <c r="U8" s="31"/>
      <c r="V8" s="1128"/>
    </row>
    <row r="9" spans="1:22" ht="15.95" customHeight="1" x14ac:dyDescent="0.25">
      <c r="A9" s="22" t="s">
        <v>27</v>
      </c>
      <c r="B9" s="52">
        <v>1157.3339622096141</v>
      </c>
      <c r="C9" s="33">
        <v>1021.1736168225515</v>
      </c>
      <c r="D9" s="764">
        <f t="shared" ref="D9:D26" si="0">(B9-C9)/C9</f>
        <v>0.13333711637667889</v>
      </c>
      <c r="E9" s="57">
        <v>1066.6684784531276</v>
      </c>
      <c r="F9" s="58">
        <v>1083.6739025761146</v>
      </c>
      <c r="G9" s="764">
        <f t="shared" ref="G9:G26" si="1">(E9-F9)/F9</f>
        <v>-1.5692381335899737E-2</v>
      </c>
      <c r="H9" s="34">
        <v>12345.273285917072</v>
      </c>
      <c r="I9" s="548">
        <v>10896.760764441922</v>
      </c>
      <c r="J9" s="34">
        <v>11378.144743487157</v>
      </c>
      <c r="K9" s="549">
        <v>11563.690119398203</v>
      </c>
      <c r="L9" s="36"/>
      <c r="M9" s="589" t="str">
        <f t="shared" ref="M9:M19" si="2">A9</f>
        <v>únor</v>
      </c>
      <c r="N9" s="589">
        <f t="shared" ref="N9:N19" si="3">B9</f>
        <v>1157.3339622096141</v>
      </c>
      <c r="O9" s="589">
        <f t="shared" ref="O9:O19" si="4">C9</f>
        <v>1021.1736168225515</v>
      </c>
      <c r="P9" s="589">
        <f t="shared" ref="P9:P19" si="5">N9-O9</f>
        <v>136.16034538706265</v>
      </c>
      <c r="Q9" s="72"/>
      <c r="R9" s="48"/>
      <c r="S9" s="31"/>
      <c r="T9" s="31"/>
      <c r="U9" s="31"/>
      <c r="V9" s="54"/>
    </row>
    <row r="10" spans="1:22" ht="15.95" customHeight="1" x14ac:dyDescent="0.25">
      <c r="A10" s="1270" t="s">
        <v>28</v>
      </c>
      <c r="B10" s="61">
        <v>1097.0917725142051</v>
      </c>
      <c r="C10" s="40">
        <v>803.62548712329124</v>
      </c>
      <c r="D10" s="764">
        <f t="shared" si="0"/>
        <v>0.36517792192159609</v>
      </c>
      <c r="E10" s="57">
        <v>1010.3130161138514</v>
      </c>
      <c r="F10" s="58">
        <v>907.83422280087268</v>
      </c>
      <c r="G10" s="764">
        <f t="shared" si="1"/>
        <v>0.11288271662287483</v>
      </c>
      <c r="H10" s="41">
        <v>11698.814004162894</v>
      </c>
      <c r="I10" s="43">
        <v>8577.8014859695013</v>
      </c>
      <c r="J10" s="41">
        <v>10773.450182172171</v>
      </c>
      <c r="K10" s="44">
        <v>9690.1129570080284</v>
      </c>
      <c r="L10" s="36"/>
      <c r="M10" s="589" t="str">
        <f t="shared" si="2"/>
        <v>březen</v>
      </c>
      <c r="N10" s="589">
        <f t="shared" si="3"/>
        <v>1097.0917725142051</v>
      </c>
      <c r="O10" s="589">
        <f t="shared" si="4"/>
        <v>803.62548712329124</v>
      </c>
      <c r="P10" s="589">
        <f t="shared" si="5"/>
        <v>293.46628539091387</v>
      </c>
      <c r="Q10" s="72"/>
      <c r="R10" s="48"/>
      <c r="S10" s="31"/>
      <c r="T10" s="31"/>
      <c r="U10" s="31"/>
      <c r="V10" s="54"/>
    </row>
    <row r="11" spans="1:22" ht="15.95" customHeight="1" x14ac:dyDescent="0.25">
      <c r="A11" s="1270" t="s">
        <v>29</v>
      </c>
      <c r="B11" s="50">
        <v>463.92888595019849</v>
      </c>
      <c r="C11" s="760">
        <v>661.95091023427085</v>
      </c>
      <c r="D11" s="763">
        <f t="shared" si="0"/>
        <v>-0.29914910792099436</v>
      </c>
      <c r="E11" s="55">
        <v>635.94514104252391</v>
      </c>
      <c r="F11" s="758">
        <v>643.86579452829324</v>
      </c>
      <c r="G11" s="763">
        <f t="shared" si="1"/>
        <v>-1.2301714973959944E-2</v>
      </c>
      <c r="H11" s="25">
        <v>4948.0828122001194</v>
      </c>
      <c r="I11" s="759">
        <v>7074.9881403389991</v>
      </c>
      <c r="J11" s="25">
        <v>6782.7397672801017</v>
      </c>
      <c r="K11" s="761">
        <v>6881.6928715234208</v>
      </c>
      <c r="L11" s="52"/>
      <c r="M11" s="589" t="str">
        <f t="shared" si="2"/>
        <v>duben</v>
      </c>
      <c r="N11" s="589">
        <f t="shared" si="3"/>
        <v>463.92888595019849</v>
      </c>
      <c r="O11" s="589">
        <f t="shared" si="4"/>
        <v>661.95091023427085</v>
      </c>
      <c r="P11" s="589">
        <f t="shared" si="5"/>
        <v>-198.02202428407236</v>
      </c>
      <c r="Q11" s="72"/>
      <c r="R11" s="48"/>
      <c r="S11" s="31"/>
      <c r="T11" s="31"/>
      <c r="U11" s="31"/>
      <c r="V11" s="54"/>
    </row>
    <row r="12" spans="1:22" ht="15.95" customHeight="1" x14ac:dyDescent="0.25">
      <c r="A12" s="1270" t="s">
        <v>30</v>
      </c>
      <c r="B12" s="52">
        <v>347.44712464426073</v>
      </c>
      <c r="C12" s="33">
        <v>425.74588169714985</v>
      </c>
      <c r="D12" s="764">
        <f t="shared" si="0"/>
        <v>-0.18390960528089426</v>
      </c>
      <c r="E12" s="57">
        <v>406.56160826084476</v>
      </c>
      <c r="F12" s="58">
        <v>445.83379271934302</v>
      </c>
      <c r="G12" s="764">
        <f t="shared" si="1"/>
        <v>-8.8087051945881775E-2</v>
      </c>
      <c r="H12" s="34">
        <v>3701.2269890714883</v>
      </c>
      <c r="I12" s="548">
        <v>4549.6630815020008</v>
      </c>
      <c r="J12" s="34">
        <v>4330.9513519046122</v>
      </c>
      <c r="K12" s="549">
        <v>4764.3292264752627</v>
      </c>
      <c r="L12" s="34"/>
      <c r="M12" s="589" t="str">
        <f t="shared" si="2"/>
        <v>květen</v>
      </c>
      <c r="N12" s="589">
        <f t="shared" si="3"/>
        <v>347.44712464426073</v>
      </c>
      <c r="O12" s="589">
        <f t="shared" si="4"/>
        <v>425.74588169714985</v>
      </c>
      <c r="P12" s="589">
        <f t="shared" si="5"/>
        <v>-78.29875705288913</v>
      </c>
      <c r="Q12" s="72"/>
      <c r="R12" s="48"/>
      <c r="S12" s="31"/>
      <c r="T12" s="31"/>
      <c r="U12" s="31"/>
      <c r="V12" s="54"/>
    </row>
    <row r="13" spans="1:22" ht="15.95" customHeight="1" x14ac:dyDescent="0.25">
      <c r="A13" s="1270" t="s">
        <v>31</v>
      </c>
      <c r="B13" s="61">
        <v>324.34917429844592</v>
      </c>
      <c r="C13" s="40">
        <v>341.17312032297468</v>
      </c>
      <c r="D13" s="764">
        <f t="shared" si="0"/>
        <v>-4.931205016562331E-2</v>
      </c>
      <c r="E13" s="57">
        <v>330.46923164863915</v>
      </c>
      <c r="F13" s="58">
        <v>352.90420331928055</v>
      </c>
      <c r="G13" s="764">
        <f t="shared" si="1"/>
        <v>-6.3572412738716999E-2</v>
      </c>
      <c r="H13" s="41">
        <v>3463.5186178884742</v>
      </c>
      <c r="I13" s="43">
        <v>3646.2992657419995</v>
      </c>
      <c r="J13" s="41">
        <v>3528.8703092610217</v>
      </c>
      <c r="K13" s="44">
        <v>3771.6756121414323</v>
      </c>
      <c r="L13" s="34"/>
      <c r="M13" s="589" t="str">
        <f t="shared" si="2"/>
        <v>červen</v>
      </c>
      <c r="N13" s="589">
        <f t="shared" si="3"/>
        <v>324.34917429844592</v>
      </c>
      <c r="O13" s="589">
        <f t="shared" si="4"/>
        <v>341.17312032297468</v>
      </c>
      <c r="P13" s="589">
        <f t="shared" si="5"/>
        <v>-16.823946024528766</v>
      </c>
      <c r="Q13" s="72"/>
      <c r="R13" s="48"/>
      <c r="S13" s="31"/>
      <c r="T13" s="31"/>
      <c r="U13" s="31"/>
      <c r="V13" s="54"/>
    </row>
    <row r="14" spans="1:22" ht="15.95" customHeight="1" x14ac:dyDescent="0.25">
      <c r="A14" s="1270" t="s">
        <v>32</v>
      </c>
      <c r="B14" s="50">
        <v>333.65492477970258</v>
      </c>
      <c r="C14" s="760">
        <v>347.23823468572687</v>
      </c>
      <c r="D14" s="763">
        <f t="shared" si="0"/>
        <v>-3.9118128561844753E-2</v>
      </c>
      <c r="E14" s="55">
        <v>341.67637097191567</v>
      </c>
      <c r="F14" s="758">
        <v>351.44094772767028</v>
      </c>
      <c r="G14" s="763">
        <f t="shared" si="1"/>
        <v>-2.7784402525914888E-2</v>
      </c>
      <c r="H14" s="25">
        <v>3567.011601332068</v>
      </c>
      <c r="I14" s="759">
        <v>3705.8560932339992</v>
      </c>
      <c r="J14" s="25">
        <v>3652.7661286783496</v>
      </c>
      <c r="K14" s="761">
        <v>3750.7090160369739</v>
      </c>
      <c r="L14" s="52"/>
      <c r="M14" s="589" t="str">
        <f t="shared" si="2"/>
        <v>červenec</v>
      </c>
      <c r="N14" s="589">
        <f t="shared" si="3"/>
        <v>333.65492477970258</v>
      </c>
      <c r="O14" s="589">
        <f t="shared" si="4"/>
        <v>347.23823468572687</v>
      </c>
      <c r="P14" s="589">
        <f t="shared" si="5"/>
        <v>-13.583309906024283</v>
      </c>
      <c r="Q14" s="72"/>
      <c r="R14" s="48"/>
      <c r="S14" s="31"/>
      <c r="T14" s="31"/>
      <c r="U14" s="31"/>
      <c r="V14" s="54"/>
    </row>
    <row r="15" spans="1:22" ht="15.95" customHeight="1" x14ac:dyDescent="0.25">
      <c r="A15" s="1270" t="s">
        <v>33</v>
      </c>
      <c r="B15" s="52">
        <v>343.1163951297184</v>
      </c>
      <c r="C15" s="33">
        <v>325.75286528301183</v>
      </c>
      <c r="D15" s="764">
        <f t="shared" si="0"/>
        <v>5.3302769360512779E-2</v>
      </c>
      <c r="E15" s="57">
        <v>363.183796019054</v>
      </c>
      <c r="F15" s="58">
        <v>337.23127777172118</v>
      </c>
      <c r="G15" s="764">
        <f t="shared" si="1"/>
        <v>7.6957625101728003E-2</v>
      </c>
      <c r="H15" s="34">
        <v>3662.5682352957774</v>
      </c>
      <c r="I15" s="548">
        <v>3471.0747470890001</v>
      </c>
      <c r="J15" s="34">
        <v>3876.7755549069275</v>
      </c>
      <c r="K15" s="549">
        <v>3593.3835031197882</v>
      </c>
      <c r="L15" s="34"/>
      <c r="M15" s="589" t="str">
        <f t="shared" si="2"/>
        <v>srpen</v>
      </c>
      <c r="N15" s="589">
        <f t="shared" si="3"/>
        <v>343.1163951297184</v>
      </c>
      <c r="O15" s="589">
        <f t="shared" si="4"/>
        <v>325.75286528301183</v>
      </c>
      <c r="P15" s="589">
        <f t="shared" si="5"/>
        <v>17.36352984670657</v>
      </c>
      <c r="Q15" s="72"/>
      <c r="R15" s="48"/>
      <c r="S15" s="31"/>
      <c r="T15" s="31"/>
      <c r="U15" s="31"/>
      <c r="V15" s="54"/>
    </row>
    <row r="16" spans="1:22" ht="15.95" customHeight="1" x14ac:dyDescent="0.25">
      <c r="A16" s="1270" t="s">
        <v>34</v>
      </c>
      <c r="B16" s="61">
        <v>378.70004958691163</v>
      </c>
      <c r="C16" s="40">
        <v>460.65275006763613</v>
      </c>
      <c r="D16" s="764">
        <f t="shared" si="0"/>
        <v>-0.17790559259375235</v>
      </c>
      <c r="E16" s="57">
        <v>411.25902336606202</v>
      </c>
      <c r="F16" s="58">
        <v>441.5853838945024</v>
      </c>
      <c r="G16" s="764">
        <f t="shared" si="1"/>
        <v>-6.8676096706329251E-2</v>
      </c>
      <c r="H16" s="41">
        <v>4046.0103764198939</v>
      </c>
      <c r="I16" s="43">
        <v>4919.3939411250331</v>
      </c>
      <c r="J16" s="41">
        <v>4393.8681068414271</v>
      </c>
      <c r="K16" s="44">
        <v>4715.7700929844241</v>
      </c>
      <c r="L16" s="34"/>
      <c r="M16" s="589" t="str">
        <f t="shared" si="2"/>
        <v>září</v>
      </c>
      <c r="N16" s="589">
        <f t="shared" si="3"/>
        <v>378.70004958691163</v>
      </c>
      <c r="O16" s="589">
        <f t="shared" si="4"/>
        <v>460.65275006763613</v>
      </c>
      <c r="P16" s="589">
        <f t="shared" si="5"/>
        <v>-81.952700480724502</v>
      </c>
      <c r="Q16" s="72"/>
      <c r="R16" s="48"/>
      <c r="S16" s="31"/>
      <c r="T16" s="31"/>
      <c r="U16" s="31"/>
      <c r="V16" s="54"/>
    </row>
    <row r="17" spans="1:22" ht="15.95" customHeight="1" x14ac:dyDescent="0.25">
      <c r="A17" s="22" t="s">
        <v>35</v>
      </c>
      <c r="B17" s="50">
        <v>644.61475055770859</v>
      </c>
      <c r="C17" s="760">
        <v>657.3441964893608</v>
      </c>
      <c r="D17" s="763">
        <f t="shared" si="0"/>
        <v>-1.9364962830181822E-2</v>
      </c>
      <c r="E17" s="55">
        <v>715.47475171671249</v>
      </c>
      <c r="F17" s="758">
        <v>712.54964101867722</v>
      </c>
      <c r="G17" s="763">
        <f t="shared" si="1"/>
        <v>4.1051325123867355E-3</v>
      </c>
      <c r="H17" s="25">
        <v>6879.1609504130747</v>
      </c>
      <c r="I17" s="759">
        <v>7004.39455672232</v>
      </c>
      <c r="J17" s="25">
        <v>7635.3598964477796</v>
      </c>
      <c r="K17" s="761">
        <v>7592.6415013636542</v>
      </c>
      <c r="L17" s="48"/>
      <c r="M17" s="589" t="str">
        <f t="shared" si="2"/>
        <v>říjen</v>
      </c>
      <c r="N17" s="589">
        <f t="shared" si="3"/>
        <v>644.61475055770859</v>
      </c>
      <c r="O17" s="589">
        <f t="shared" si="4"/>
        <v>657.3441964893608</v>
      </c>
      <c r="P17" s="589">
        <f t="shared" si="5"/>
        <v>-12.729445931652208</v>
      </c>
      <c r="Q17" s="72"/>
      <c r="R17" s="48"/>
      <c r="S17" s="31"/>
      <c r="T17" s="31"/>
      <c r="U17" s="31"/>
      <c r="V17" s="54"/>
    </row>
    <row r="18" spans="1:22" ht="15.95" customHeight="1" x14ac:dyDescent="0.25">
      <c r="A18" s="22" t="s">
        <v>36</v>
      </c>
      <c r="B18" s="52">
        <v>914.13153929762188</v>
      </c>
      <c r="C18" s="33">
        <v>947.05070711760902</v>
      </c>
      <c r="D18" s="764">
        <f t="shared" si="0"/>
        <v>-3.4759667642483567E-2</v>
      </c>
      <c r="E18" s="57">
        <v>972.35623273342901</v>
      </c>
      <c r="F18" s="58">
        <v>994.4657715854155</v>
      </c>
      <c r="G18" s="764">
        <f t="shared" si="1"/>
        <v>-2.2232579022542536E-2</v>
      </c>
      <c r="H18" s="34">
        <v>9750.9261183707767</v>
      </c>
      <c r="I18" s="548">
        <v>10095.151836360221</v>
      </c>
      <c r="J18" s="34">
        <v>10372.0010658107</v>
      </c>
      <c r="K18" s="549">
        <v>10600.575961526809</v>
      </c>
      <c r="L18" s="36"/>
      <c r="M18" s="589" t="str">
        <f t="shared" si="2"/>
        <v>listopad</v>
      </c>
      <c r="N18" s="589">
        <f t="shared" si="3"/>
        <v>914.13153929762188</v>
      </c>
      <c r="O18" s="589">
        <f t="shared" si="4"/>
        <v>947.05070711760902</v>
      </c>
      <c r="P18" s="589">
        <f t="shared" si="5"/>
        <v>-32.919167819987138</v>
      </c>
      <c r="Q18" s="72"/>
      <c r="R18" s="48"/>
      <c r="S18" s="31"/>
      <c r="T18" s="31"/>
      <c r="U18" s="31"/>
      <c r="V18" s="54"/>
    </row>
    <row r="19" spans="1:22" ht="15.95" customHeight="1" x14ac:dyDescent="0.25">
      <c r="A19" s="47" t="s">
        <v>37</v>
      </c>
      <c r="B19" s="61">
        <v>1094.8836617484235</v>
      </c>
      <c r="C19" s="40">
        <v>1079.9249565070677</v>
      </c>
      <c r="D19" s="765">
        <f t="shared" si="0"/>
        <v>1.3851615476818461E-2</v>
      </c>
      <c r="E19" s="59">
        <v>1158.724923478235</v>
      </c>
      <c r="F19" s="60">
        <v>1127.6153621787691</v>
      </c>
      <c r="G19" s="765">
        <f t="shared" si="1"/>
        <v>2.7588805848969861E-2</v>
      </c>
      <c r="H19" s="41">
        <v>11691.339079763078</v>
      </c>
      <c r="I19" s="43">
        <v>11511.778019419886</v>
      </c>
      <c r="J19" s="41">
        <v>12373.045533308059</v>
      </c>
      <c r="K19" s="44">
        <v>12020.147939422857</v>
      </c>
      <c r="L19" s="45"/>
      <c r="M19" s="589" t="str">
        <f t="shared" si="2"/>
        <v>prosinec</v>
      </c>
      <c r="N19" s="589">
        <f t="shared" si="3"/>
        <v>1094.8836617484235</v>
      </c>
      <c r="O19" s="589">
        <f t="shared" si="4"/>
        <v>1079.9249565070677</v>
      </c>
      <c r="P19" s="589">
        <f t="shared" si="5"/>
        <v>14.958705241355801</v>
      </c>
      <c r="Q19" s="72"/>
      <c r="R19" s="48"/>
      <c r="S19" s="31"/>
      <c r="T19" s="31"/>
      <c r="U19" s="31"/>
      <c r="V19" s="54"/>
    </row>
    <row r="20" spans="1:22" ht="15.95" customHeight="1" x14ac:dyDescent="0.25">
      <c r="A20" s="22" t="s">
        <v>230</v>
      </c>
      <c r="B20" s="52">
        <f>SUM(B8:B10)</f>
        <v>3337.9296209952772</v>
      </c>
      <c r="C20" s="51">
        <f>SUM(C8:C10)</f>
        <v>3280.6491310141118</v>
      </c>
      <c r="D20" s="764">
        <f>(B20-C20)/C20</f>
        <v>1.7460108561947577E-2</v>
      </c>
      <c r="E20" s="52">
        <f t="shared" ref="E20:J20" si="6">SUM(E8:E10)</f>
        <v>3298.8232440883908</v>
      </c>
      <c r="F20" s="51">
        <f t="shared" si="6"/>
        <v>3325.6299383807677</v>
      </c>
      <c r="G20" s="764">
        <f t="shared" si="1"/>
        <v>-8.0606365678284105E-3</v>
      </c>
      <c r="H20" s="52">
        <f t="shared" si="6"/>
        <v>35596.566491686048</v>
      </c>
      <c r="I20" s="549">
        <f t="shared" si="6"/>
        <v>35017.62204544634</v>
      </c>
      <c r="J20" s="52">
        <f t="shared" si="6"/>
        <v>35179.052387637756</v>
      </c>
      <c r="K20" s="549">
        <f>SUM(K8:K10)</f>
        <v>35497.258602615977</v>
      </c>
      <c r="L20" s="48"/>
      <c r="M20" s="589"/>
      <c r="N20" s="589">
        <f>SUM(N8:N19)</f>
        <v>8182.7561269882699</v>
      </c>
      <c r="O20" s="589">
        <f>SUM(O8:O19)</f>
        <v>8527.4827534189189</v>
      </c>
      <c r="P20" s="589"/>
      <c r="Q20" s="72"/>
      <c r="R20" s="48"/>
      <c r="V20" s="54"/>
    </row>
    <row r="21" spans="1:22" ht="15.95" customHeight="1" x14ac:dyDescent="0.25">
      <c r="A21" s="22" t="s">
        <v>231</v>
      </c>
      <c r="B21" s="52">
        <f>SUM(B11:B13)</f>
        <v>1135.7251848929052</v>
      </c>
      <c r="C21" s="51">
        <f>SUM(C11:C13)</f>
        <v>1428.8699122543953</v>
      </c>
      <c r="D21" s="764">
        <f t="shared" si="0"/>
        <v>-0.2051584436395486</v>
      </c>
      <c r="E21" s="52">
        <f t="shared" ref="E21:J21" si="7">SUM(E11:E13)</f>
        <v>1372.9759809520078</v>
      </c>
      <c r="F21" s="51">
        <f t="shared" si="7"/>
        <v>1442.6037905669168</v>
      </c>
      <c r="G21" s="764">
        <f t="shared" si="1"/>
        <v>-4.8265372703302362E-2</v>
      </c>
      <c r="H21" s="52">
        <f t="shared" si="7"/>
        <v>12112.828419160081</v>
      </c>
      <c r="I21" s="549">
        <f t="shared" si="7"/>
        <v>15270.950487582999</v>
      </c>
      <c r="J21" s="52">
        <f t="shared" si="7"/>
        <v>14642.561428445735</v>
      </c>
      <c r="K21" s="549">
        <f>SUM(K11:K13)</f>
        <v>15417.697710140117</v>
      </c>
      <c r="L21" s="48"/>
      <c r="M21" s="48"/>
      <c r="N21" s="48"/>
      <c r="O21" s="48"/>
      <c r="P21" s="48"/>
      <c r="Q21" s="51"/>
      <c r="R21" s="48"/>
    </row>
    <row r="22" spans="1:22" ht="15.95" customHeight="1" x14ac:dyDescent="0.25">
      <c r="A22" s="22" t="s">
        <v>232</v>
      </c>
      <c r="B22" s="52">
        <f>SUM(B14:B16)</f>
        <v>1055.4713694963325</v>
      </c>
      <c r="C22" s="51">
        <f>SUM(C14:C16)</f>
        <v>1133.6438500363747</v>
      </c>
      <c r="D22" s="764">
        <f t="shared" si="0"/>
        <v>-6.8956824965383912E-2</v>
      </c>
      <c r="E22" s="52">
        <f t="shared" ref="E22:J22" si="8">SUM(E14:E16)</f>
        <v>1116.1191903570316</v>
      </c>
      <c r="F22" s="51">
        <f t="shared" si="8"/>
        <v>1130.257609393894</v>
      </c>
      <c r="G22" s="764">
        <f t="shared" si="1"/>
        <v>-1.2509023535301993E-2</v>
      </c>
      <c r="H22" s="52">
        <f t="shared" si="8"/>
        <v>11275.590213047739</v>
      </c>
      <c r="I22" s="549">
        <f t="shared" si="8"/>
        <v>12096.324781448031</v>
      </c>
      <c r="J22" s="52">
        <f t="shared" si="8"/>
        <v>11923.409790426704</v>
      </c>
      <c r="K22" s="549">
        <f>SUM(K14:K16)</f>
        <v>12059.862612141187</v>
      </c>
      <c r="L22" s="48"/>
      <c r="M22" s="48"/>
      <c r="N22" s="48"/>
      <c r="O22" s="48"/>
      <c r="P22" s="48"/>
      <c r="Q22" s="51"/>
      <c r="R22" s="48"/>
    </row>
    <row r="23" spans="1:22" ht="15.95" customHeight="1" x14ac:dyDescent="0.25">
      <c r="A23" s="47" t="s">
        <v>233</v>
      </c>
      <c r="B23" s="61">
        <f>SUM(B17:B19)</f>
        <v>2653.6299516037539</v>
      </c>
      <c r="C23" s="62">
        <f>SUM(C17:C19)</f>
        <v>2684.3198601140375</v>
      </c>
      <c r="D23" s="765">
        <f t="shared" si="0"/>
        <v>-1.1433029634918346E-2</v>
      </c>
      <c r="E23" s="61">
        <f t="shared" ref="E23:J23" si="9">SUM(E17:E19)</f>
        <v>2846.5559079283767</v>
      </c>
      <c r="F23" s="62">
        <f t="shared" si="9"/>
        <v>2834.6307747828619</v>
      </c>
      <c r="G23" s="765">
        <f t="shared" si="1"/>
        <v>4.2069440759628669E-3</v>
      </c>
      <c r="H23" s="61">
        <f t="shared" si="9"/>
        <v>28321.426148546929</v>
      </c>
      <c r="I23" s="44">
        <f t="shared" si="9"/>
        <v>28611.324412502428</v>
      </c>
      <c r="J23" s="61">
        <f t="shared" si="9"/>
        <v>30380.406495566538</v>
      </c>
      <c r="K23" s="44">
        <f>SUM(K17:K19)</f>
        <v>30213.36540231332</v>
      </c>
      <c r="L23" s="49"/>
      <c r="M23" s="48"/>
      <c r="N23" s="48"/>
      <c r="O23" s="48"/>
      <c r="P23" s="48"/>
      <c r="Q23" s="51"/>
      <c r="R23" s="48"/>
    </row>
    <row r="24" spans="1:22" ht="15.95" customHeight="1" x14ac:dyDescent="0.25">
      <c r="A24" s="22" t="s">
        <v>234</v>
      </c>
      <c r="B24" s="50">
        <f>SUM(B8:B13)</f>
        <v>4473.6548058881826</v>
      </c>
      <c r="C24" s="757">
        <f>SUM(C8:C13)</f>
        <v>4709.5190432685076</v>
      </c>
      <c r="D24" s="764">
        <f t="shared" si="0"/>
        <v>-5.0082446893904085E-2</v>
      </c>
      <c r="E24" s="50">
        <f t="shared" ref="E24:J24" si="10">SUM(E8:E13)</f>
        <v>4671.7992250403986</v>
      </c>
      <c r="F24" s="757">
        <f t="shared" si="10"/>
        <v>4768.2337289476854</v>
      </c>
      <c r="G24" s="764">
        <f t="shared" si="1"/>
        <v>-2.022436595795174E-2</v>
      </c>
      <c r="H24" s="50">
        <f t="shared" si="10"/>
        <v>47709.394910846131</v>
      </c>
      <c r="I24" s="761">
        <f t="shared" si="10"/>
        <v>50288.572533029335</v>
      </c>
      <c r="J24" s="50">
        <f t="shared" si="10"/>
        <v>49821.613816083496</v>
      </c>
      <c r="K24" s="761">
        <f>SUM(K8:K13)</f>
        <v>50914.956312756083</v>
      </c>
      <c r="L24" s="48"/>
      <c r="M24" s="48"/>
      <c r="N24" s="48"/>
      <c r="O24" s="48"/>
      <c r="P24" s="48"/>
      <c r="Q24" s="51"/>
      <c r="R24" s="48"/>
    </row>
    <row r="25" spans="1:22" ht="15.95" customHeight="1" x14ac:dyDescent="0.25">
      <c r="A25" s="22" t="s">
        <v>235</v>
      </c>
      <c r="B25" s="52">
        <f>SUM(B14:B19)</f>
        <v>3709.1013211000868</v>
      </c>
      <c r="C25" s="51">
        <f>SUM(C14:C19)</f>
        <v>3817.9637101504122</v>
      </c>
      <c r="D25" s="765">
        <f t="shared" si="0"/>
        <v>-2.8513206859694506E-2</v>
      </c>
      <c r="E25" s="61">
        <f t="shared" ref="E25:J25" si="11">SUM(E14:E19)</f>
        <v>3962.6750982854082</v>
      </c>
      <c r="F25" s="62">
        <f t="shared" si="11"/>
        <v>3964.8883841767556</v>
      </c>
      <c r="G25" s="765">
        <f t="shared" si="1"/>
        <v>-5.5822148743965745E-4</v>
      </c>
      <c r="H25" s="52">
        <f t="shared" si="11"/>
        <v>39597.016361594666</v>
      </c>
      <c r="I25" s="549">
        <f t="shared" si="11"/>
        <v>40707.649193950456</v>
      </c>
      <c r="J25" s="52">
        <f t="shared" si="11"/>
        <v>42303.816285993242</v>
      </c>
      <c r="K25" s="549">
        <f>SUM(K14:K19)</f>
        <v>42273.228014454508</v>
      </c>
      <c r="L25" s="49"/>
      <c r="M25" s="48"/>
      <c r="N25" s="48"/>
      <c r="O25" s="48"/>
      <c r="P25" s="48"/>
      <c r="Q25" s="51"/>
      <c r="R25" s="48"/>
    </row>
    <row r="26" spans="1:22" ht="15.95" customHeight="1" x14ac:dyDescent="0.25">
      <c r="A26" s="1003" t="s">
        <v>1</v>
      </c>
      <c r="B26" s="1156">
        <f>SUM(B8:B19)</f>
        <v>8182.7561269882699</v>
      </c>
      <c r="C26" s="1013">
        <f>SUM(C8:C19)</f>
        <v>8527.4827534189189</v>
      </c>
      <c r="D26" s="1004">
        <f t="shared" si="0"/>
        <v>-4.0425367766641102E-2</v>
      </c>
      <c r="E26" s="1156">
        <f>SUM(E8:E19)</f>
        <v>8634.4743233258068</v>
      </c>
      <c r="F26" s="1013">
        <f t="shared" ref="F26:J26" si="12">SUM(F8:F19)</f>
        <v>8733.122113124442</v>
      </c>
      <c r="G26" s="1004">
        <f t="shared" si="1"/>
        <v>-1.1295821645546874E-2</v>
      </c>
      <c r="H26" s="1726">
        <f t="shared" si="12"/>
        <v>87306.411272440775</v>
      </c>
      <c r="I26" s="1732">
        <f t="shared" si="12"/>
        <v>90996.221726979784</v>
      </c>
      <c r="J26" s="1726">
        <f t="shared" si="12"/>
        <v>92125.430102076745</v>
      </c>
      <c r="K26" s="1732">
        <f>SUM(K8:K19)</f>
        <v>93188.184327210576</v>
      </c>
      <c r="L26" s="1005"/>
      <c r="M26" s="48"/>
      <c r="N26" s="48"/>
      <c r="O26" s="48"/>
      <c r="P26" s="48"/>
      <c r="Q26" s="51"/>
      <c r="R26" s="48"/>
    </row>
    <row r="27" spans="1:22" ht="12" customHeight="1" x14ac:dyDescent="0.25">
      <c r="A27" s="1006"/>
      <c r="B27" s="255"/>
      <c r="C27" s="255"/>
      <c r="D27" s="255"/>
      <c r="E27" s="255"/>
      <c r="F27" s="255"/>
      <c r="G27" s="1006"/>
      <c r="H27" s="255"/>
      <c r="I27" s="255"/>
      <c r="J27" s="255"/>
      <c r="K27" s="1006"/>
      <c r="L27" s="255"/>
      <c r="M27" s="255"/>
      <c r="N27" s="255"/>
      <c r="O27" s="255"/>
      <c r="P27" s="255"/>
      <c r="Q27" s="255"/>
      <c r="R27" s="255"/>
    </row>
    <row r="28" spans="1:22" ht="17.25" customHeight="1" x14ac:dyDescent="0.25"/>
    <row r="29" spans="1:22" ht="12" customHeight="1" x14ac:dyDescent="0.25">
      <c r="B29" s="54"/>
      <c r="H29" s="54"/>
    </row>
    <row r="30" spans="1:22" ht="12" customHeight="1" x14ac:dyDescent="0.25">
      <c r="B30" s="54"/>
      <c r="C30" s="54"/>
      <c r="D30" s="54"/>
      <c r="E30" s="54"/>
      <c r="F30" s="54"/>
      <c r="G30" s="54"/>
      <c r="H30" s="54"/>
      <c r="L30" s="54"/>
      <c r="M30" s="54"/>
      <c r="N30" s="54"/>
    </row>
    <row r="31" spans="1:22" ht="12" customHeight="1" x14ac:dyDescent="0.25">
      <c r="B31" s="54"/>
      <c r="D31" s="639"/>
      <c r="E31" s="54"/>
      <c r="F31" s="228"/>
      <c r="G31" s="639"/>
      <c r="H31" s="54"/>
      <c r="L31" s="54"/>
      <c r="M31" s="54"/>
      <c r="N31" s="54"/>
    </row>
    <row r="32" spans="1:22" ht="12" customHeight="1" x14ac:dyDescent="0.25">
      <c r="E32" s="228"/>
      <c r="F32" s="54"/>
      <c r="G32" s="54"/>
      <c r="L32" s="54"/>
      <c r="M32" s="54"/>
      <c r="N32" s="54"/>
    </row>
    <row r="33" spans="4:14" ht="12" customHeight="1" x14ac:dyDescent="0.25">
      <c r="D33" s="230"/>
      <c r="E33" s="54"/>
      <c r="F33" s="228"/>
      <c r="G33" s="54"/>
      <c r="L33" s="54"/>
      <c r="M33" s="54"/>
      <c r="N33" s="54"/>
    </row>
    <row r="34" spans="4:14" ht="12" customHeight="1" x14ac:dyDescent="0.25">
      <c r="E34" s="54"/>
      <c r="F34" s="54"/>
      <c r="G34" s="54"/>
      <c r="L34" s="54"/>
      <c r="M34" s="54"/>
      <c r="N34" s="54"/>
    </row>
    <row r="35" spans="4:14" ht="12" customHeight="1" x14ac:dyDescent="0.25">
      <c r="E35" s="54"/>
      <c r="F35" s="54"/>
      <c r="G35" s="54"/>
      <c r="L35" s="54"/>
      <c r="M35" s="54"/>
      <c r="N35" s="54"/>
    </row>
    <row r="36" spans="4:14" ht="12" customHeight="1" x14ac:dyDescent="0.25">
      <c r="E36" s="54"/>
      <c r="F36" s="54"/>
      <c r="G36" s="54"/>
      <c r="L36" s="54"/>
      <c r="M36" s="54"/>
      <c r="N36" s="54"/>
    </row>
    <row r="37" spans="4:14" ht="12" customHeight="1" x14ac:dyDescent="0.25">
      <c r="E37" s="54"/>
      <c r="F37" s="54"/>
      <c r="G37" s="54"/>
      <c r="L37" s="54"/>
      <c r="M37" s="54"/>
      <c r="N37" s="54"/>
    </row>
    <row r="38" spans="4:14" ht="12" customHeight="1" x14ac:dyDescent="0.25">
      <c r="E38" s="54"/>
      <c r="F38" s="54"/>
      <c r="G38" s="54"/>
      <c r="L38" s="54"/>
      <c r="M38" s="54"/>
      <c r="N38" s="54"/>
    </row>
    <row r="39" spans="4:14" ht="12" customHeight="1" x14ac:dyDescent="0.25">
      <c r="E39" s="54"/>
      <c r="F39" s="54"/>
      <c r="G39" s="54"/>
      <c r="L39" s="54"/>
      <c r="M39" s="54"/>
      <c r="N39" s="54"/>
    </row>
    <row r="40" spans="4:14" ht="12" customHeight="1" x14ac:dyDescent="0.25">
      <c r="E40" s="54"/>
      <c r="F40" s="54"/>
      <c r="G40" s="54"/>
      <c r="L40" s="54"/>
      <c r="M40" s="54"/>
      <c r="N40" s="54"/>
    </row>
    <row r="41" spans="4:14" ht="12" customHeight="1" x14ac:dyDescent="0.25">
      <c r="E41" s="54"/>
      <c r="F41" s="54"/>
      <c r="G41" s="54"/>
      <c r="L41" s="54"/>
      <c r="M41" s="54"/>
      <c r="N41" s="54"/>
    </row>
    <row r="42" spans="4:14" ht="12" customHeight="1" x14ac:dyDescent="0.25"/>
    <row r="43" spans="4:14" ht="12" customHeight="1" x14ac:dyDescent="0.25"/>
    <row r="44" spans="4:14" ht="12" customHeight="1" x14ac:dyDescent="0.25"/>
    <row r="45" spans="4:14" ht="12" customHeight="1" x14ac:dyDescent="0.25"/>
    <row r="46" spans="4:14" ht="12" customHeight="1" x14ac:dyDescent="0.25"/>
  </sheetData>
  <mergeCells count="12">
    <mergeCell ref="R2:S2"/>
    <mergeCell ref="B4:K4"/>
    <mergeCell ref="B5:G5"/>
    <mergeCell ref="H5:K5"/>
    <mergeCell ref="L5:R5"/>
    <mergeCell ref="H6:I6"/>
    <mergeCell ref="J6:K6"/>
    <mergeCell ref="L6:R6"/>
    <mergeCell ref="B6:C6"/>
    <mergeCell ref="E6:F6"/>
    <mergeCell ref="D6:D7"/>
    <mergeCell ref="G6:G7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view="pageBreakPreview" zoomScaleNormal="100" zoomScaleSheetLayoutView="100" workbookViewId="0">
      <selection activeCell="C32" sqref="C32"/>
    </sheetView>
  </sheetViews>
  <sheetFormatPr defaultRowHeight="12.75" x14ac:dyDescent="0.25"/>
  <cols>
    <col min="1" max="1" width="7.140625" style="13" customWidth="1"/>
    <col min="2" max="5" width="9.7109375" style="13" customWidth="1"/>
    <col min="6" max="6" width="1.7109375" style="13" customWidth="1"/>
    <col min="7" max="7" width="10" style="13" customWidth="1"/>
    <col min="8" max="11" width="9.7109375" style="13" customWidth="1"/>
    <col min="12" max="12" width="5.28515625" style="13" customWidth="1"/>
    <col min="13" max="16" width="9.7109375" style="13" customWidth="1"/>
    <col min="17" max="17" width="2.7109375" style="13" customWidth="1"/>
    <col min="18" max="256" width="9.140625" style="13"/>
    <col min="257" max="269" width="10.7109375" style="13" customWidth="1"/>
    <col min="270" max="512" width="9.140625" style="13"/>
    <col min="513" max="525" width="10.7109375" style="13" customWidth="1"/>
    <col min="526" max="768" width="9.140625" style="13"/>
    <col min="769" max="781" width="10.7109375" style="13" customWidth="1"/>
    <col min="782" max="1024" width="9.140625" style="13"/>
    <col min="1025" max="1037" width="10.7109375" style="13" customWidth="1"/>
    <col min="1038" max="1280" width="9.140625" style="13"/>
    <col min="1281" max="1293" width="10.7109375" style="13" customWidth="1"/>
    <col min="1294" max="1536" width="9.140625" style="13"/>
    <col min="1537" max="1549" width="10.7109375" style="13" customWidth="1"/>
    <col min="1550" max="1792" width="9.140625" style="13"/>
    <col min="1793" max="1805" width="10.7109375" style="13" customWidth="1"/>
    <col min="1806" max="2048" width="9.140625" style="13"/>
    <col min="2049" max="2061" width="10.7109375" style="13" customWidth="1"/>
    <col min="2062" max="2304" width="9.140625" style="13"/>
    <col min="2305" max="2317" width="10.7109375" style="13" customWidth="1"/>
    <col min="2318" max="2560" width="9.140625" style="13"/>
    <col min="2561" max="2573" width="10.7109375" style="13" customWidth="1"/>
    <col min="2574" max="2816" width="9.140625" style="13"/>
    <col min="2817" max="2829" width="10.7109375" style="13" customWidth="1"/>
    <col min="2830" max="3072" width="9.140625" style="13"/>
    <col min="3073" max="3085" width="10.7109375" style="13" customWidth="1"/>
    <col min="3086" max="3328" width="9.140625" style="13"/>
    <col min="3329" max="3341" width="10.7109375" style="13" customWidth="1"/>
    <col min="3342" max="3584" width="9.140625" style="13"/>
    <col min="3585" max="3597" width="10.7109375" style="13" customWidth="1"/>
    <col min="3598" max="3840" width="9.140625" style="13"/>
    <col min="3841" max="3853" width="10.7109375" style="13" customWidth="1"/>
    <col min="3854" max="4096" width="9.140625" style="13"/>
    <col min="4097" max="4109" width="10.7109375" style="13" customWidth="1"/>
    <col min="4110" max="4352" width="9.140625" style="13"/>
    <col min="4353" max="4365" width="10.7109375" style="13" customWidth="1"/>
    <col min="4366" max="4608" width="9.140625" style="13"/>
    <col min="4609" max="4621" width="10.7109375" style="13" customWidth="1"/>
    <col min="4622" max="4864" width="9.140625" style="13"/>
    <col min="4865" max="4877" width="10.7109375" style="13" customWidth="1"/>
    <col min="4878" max="5120" width="9.140625" style="13"/>
    <col min="5121" max="5133" width="10.7109375" style="13" customWidth="1"/>
    <col min="5134" max="5376" width="9.140625" style="13"/>
    <col min="5377" max="5389" width="10.7109375" style="13" customWidth="1"/>
    <col min="5390" max="5632" width="9.140625" style="13"/>
    <col min="5633" max="5645" width="10.7109375" style="13" customWidth="1"/>
    <col min="5646" max="5888" width="9.140625" style="13"/>
    <col min="5889" max="5901" width="10.7109375" style="13" customWidth="1"/>
    <col min="5902" max="6144" width="9.140625" style="13"/>
    <col min="6145" max="6157" width="10.7109375" style="13" customWidth="1"/>
    <col min="6158" max="6400" width="9.140625" style="13"/>
    <col min="6401" max="6413" width="10.7109375" style="13" customWidth="1"/>
    <col min="6414" max="6656" width="9.140625" style="13"/>
    <col min="6657" max="6669" width="10.7109375" style="13" customWidth="1"/>
    <col min="6670" max="6912" width="9.140625" style="13"/>
    <col min="6913" max="6925" width="10.7109375" style="13" customWidth="1"/>
    <col min="6926" max="7168" width="9.140625" style="13"/>
    <col min="7169" max="7181" width="10.7109375" style="13" customWidth="1"/>
    <col min="7182" max="7424" width="9.140625" style="13"/>
    <col min="7425" max="7437" width="10.7109375" style="13" customWidth="1"/>
    <col min="7438" max="7680" width="9.140625" style="13"/>
    <col min="7681" max="7693" width="10.7109375" style="13" customWidth="1"/>
    <col min="7694" max="7936" width="9.140625" style="13"/>
    <col min="7937" max="7949" width="10.7109375" style="13" customWidth="1"/>
    <col min="7950" max="8192" width="9.140625" style="13"/>
    <col min="8193" max="8205" width="10.7109375" style="13" customWidth="1"/>
    <col min="8206" max="8448" width="9.140625" style="13"/>
    <col min="8449" max="8461" width="10.7109375" style="13" customWidth="1"/>
    <col min="8462" max="8704" width="9.140625" style="13"/>
    <col min="8705" max="8717" width="10.7109375" style="13" customWidth="1"/>
    <col min="8718" max="8960" width="9.140625" style="13"/>
    <col min="8961" max="8973" width="10.7109375" style="13" customWidth="1"/>
    <col min="8974" max="9216" width="9.140625" style="13"/>
    <col min="9217" max="9229" width="10.7109375" style="13" customWidth="1"/>
    <col min="9230" max="9472" width="9.140625" style="13"/>
    <col min="9473" max="9485" width="10.7109375" style="13" customWidth="1"/>
    <col min="9486" max="9728" width="9.140625" style="13"/>
    <col min="9729" max="9741" width="10.7109375" style="13" customWidth="1"/>
    <col min="9742" max="9984" width="9.140625" style="13"/>
    <col min="9985" max="9997" width="10.7109375" style="13" customWidth="1"/>
    <col min="9998" max="10240" width="9.140625" style="13"/>
    <col min="10241" max="10253" width="10.7109375" style="13" customWidth="1"/>
    <col min="10254" max="10496" width="9.140625" style="13"/>
    <col min="10497" max="10509" width="10.7109375" style="13" customWidth="1"/>
    <col min="10510" max="10752" width="9.140625" style="13"/>
    <col min="10753" max="10765" width="10.7109375" style="13" customWidth="1"/>
    <col min="10766" max="11008" width="9.140625" style="13"/>
    <col min="11009" max="11021" width="10.7109375" style="13" customWidth="1"/>
    <col min="11022" max="11264" width="9.140625" style="13"/>
    <col min="11265" max="11277" width="10.7109375" style="13" customWidth="1"/>
    <col min="11278" max="11520" width="9.140625" style="13"/>
    <col min="11521" max="11533" width="10.7109375" style="13" customWidth="1"/>
    <col min="11534" max="11776" width="9.140625" style="13"/>
    <col min="11777" max="11789" width="10.7109375" style="13" customWidth="1"/>
    <col min="11790" max="12032" width="9.140625" style="13"/>
    <col min="12033" max="12045" width="10.7109375" style="13" customWidth="1"/>
    <col min="12046" max="12288" width="9.140625" style="13"/>
    <col min="12289" max="12301" width="10.7109375" style="13" customWidth="1"/>
    <col min="12302" max="12544" width="9.140625" style="13"/>
    <col min="12545" max="12557" width="10.7109375" style="13" customWidth="1"/>
    <col min="12558" max="12800" width="9.140625" style="13"/>
    <col min="12801" max="12813" width="10.7109375" style="13" customWidth="1"/>
    <col min="12814" max="13056" width="9.140625" style="13"/>
    <col min="13057" max="13069" width="10.7109375" style="13" customWidth="1"/>
    <col min="13070" max="13312" width="9.140625" style="13"/>
    <col min="13313" max="13325" width="10.7109375" style="13" customWidth="1"/>
    <col min="13326" max="13568" width="9.140625" style="13"/>
    <col min="13569" max="13581" width="10.7109375" style="13" customWidth="1"/>
    <col min="13582" max="13824" width="9.140625" style="13"/>
    <col min="13825" max="13837" width="10.7109375" style="13" customWidth="1"/>
    <col min="13838" max="14080" width="9.140625" style="13"/>
    <col min="14081" max="14093" width="10.7109375" style="13" customWidth="1"/>
    <col min="14094" max="14336" width="9.140625" style="13"/>
    <col min="14337" max="14349" width="10.7109375" style="13" customWidth="1"/>
    <col min="14350" max="14592" width="9.140625" style="13"/>
    <col min="14593" max="14605" width="10.7109375" style="13" customWidth="1"/>
    <col min="14606" max="14848" width="9.140625" style="13"/>
    <col min="14849" max="14861" width="10.7109375" style="13" customWidth="1"/>
    <col min="14862" max="15104" width="9.140625" style="13"/>
    <col min="15105" max="15117" width="10.7109375" style="13" customWidth="1"/>
    <col min="15118" max="15360" width="9.140625" style="13"/>
    <col min="15361" max="15373" width="10.7109375" style="13" customWidth="1"/>
    <col min="15374" max="15616" width="9.140625" style="13"/>
    <col min="15617" max="15629" width="10.7109375" style="13" customWidth="1"/>
    <col min="15630" max="15872" width="9.140625" style="13"/>
    <col min="15873" max="15885" width="10.7109375" style="13" customWidth="1"/>
    <col min="15886" max="16128" width="9.140625" style="13"/>
    <col min="16129" max="16141" width="10.7109375" style="13" customWidth="1"/>
    <col min="16142" max="16384" width="9.140625" style="13"/>
  </cols>
  <sheetData>
    <row r="1" spans="1:19" x14ac:dyDescent="0.25">
      <c r="N1" s="14"/>
      <c r="O1" s="14"/>
      <c r="Q1" s="73"/>
    </row>
    <row r="2" spans="1:19" ht="20.100000000000001" customHeight="1" thickBot="1" x14ac:dyDescent="0.3">
      <c r="A2" s="2477" t="s">
        <v>291</v>
      </c>
      <c r="B2" s="2477"/>
      <c r="C2" s="2477"/>
      <c r="D2" s="2477"/>
      <c r="E2" s="2477"/>
      <c r="F2" s="2477"/>
      <c r="G2" s="2477"/>
      <c r="H2" s="2477"/>
      <c r="I2" s="2477"/>
      <c r="J2" s="2477"/>
      <c r="K2" s="2477"/>
      <c r="L2" s="2477"/>
      <c r="M2" s="2477"/>
      <c r="N2" s="2477"/>
      <c r="O2" s="2477"/>
      <c r="P2" s="2401" t="s">
        <v>61</v>
      </c>
      <c r="Q2" s="2401"/>
    </row>
    <row r="3" spans="1:19" ht="42.75" customHeight="1" x14ac:dyDescent="0.25">
      <c r="A3" s="15"/>
      <c r="B3" s="15"/>
      <c r="C3" s="15"/>
      <c r="D3" s="15"/>
      <c r="E3" s="15"/>
      <c r="F3" s="15"/>
      <c r="G3" s="15"/>
      <c r="H3" s="16"/>
      <c r="I3" s="15"/>
      <c r="J3" s="15"/>
      <c r="K3" s="15"/>
      <c r="L3" s="15"/>
      <c r="M3" s="15"/>
      <c r="N3" s="15"/>
      <c r="O3" s="15"/>
      <c r="P3" s="15"/>
    </row>
    <row r="4" spans="1:19" ht="39.75" customHeight="1" x14ac:dyDescent="0.25">
      <c r="A4" s="17"/>
      <c r="B4" s="2471" t="s">
        <v>237</v>
      </c>
      <c r="C4" s="2472"/>
      <c r="D4" s="2472"/>
      <c r="E4" s="2473"/>
      <c r="F4" s="630"/>
      <c r="G4" s="631"/>
      <c r="H4" s="2472" t="s">
        <v>360</v>
      </c>
      <c r="I4" s="2472"/>
      <c r="J4" s="2472"/>
      <c r="K4" s="2472"/>
      <c r="L4" s="630"/>
      <c r="M4" s="2472" t="s">
        <v>646</v>
      </c>
      <c r="N4" s="2472"/>
      <c r="O4" s="2472"/>
      <c r="P4" s="2472"/>
      <c r="Q4" s="76"/>
    </row>
    <row r="5" spans="1:19" ht="20.100000000000001" customHeight="1" x14ac:dyDescent="0.25">
      <c r="A5" s="74"/>
      <c r="B5" s="2474" t="str">
        <f>' 15'!B6:D6</f>
        <v>skutečnost</v>
      </c>
      <c r="C5" s="2474"/>
      <c r="D5" s="2475" t="str">
        <f>' 15'!E6</f>
        <v>přepočet</v>
      </c>
      <c r="E5" s="2476"/>
      <c r="F5" s="77"/>
      <c r="G5" s="76"/>
      <c r="H5" s="76"/>
      <c r="I5" s="76"/>
      <c r="J5" s="76"/>
      <c r="K5" s="76"/>
      <c r="L5" s="76"/>
      <c r="M5" s="628"/>
      <c r="N5" s="628"/>
      <c r="O5" s="628"/>
      <c r="P5" s="628"/>
      <c r="Q5" s="421"/>
      <c r="R5" s="421"/>
      <c r="S5" s="421"/>
    </row>
    <row r="6" spans="1:19" ht="20.100000000000001" customHeight="1" x14ac:dyDescent="0.25">
      <c r="A6" s="20" t="str">
        <f>' 15'!A7</f>
        <v>období</v>
      </c>
      <c r="B6" s="75">
        <v>2018</v>
      </c>
      <c r="C6" s="71">
        <f>B6-1</f>
        <v>2017</v>
      </c>
      <c r="D6" s="75">
        <f>B6</f>
        <v>2018</v>
      </c>
      <c r="E6" s="622">
        <f>C6</f>
        <v>2017</v>
      </c>
      <c r="F6" s="521"/>
      <c r="G6" s="68"/>
      <c r="H6" s="69"/>
      <c r="I6" s="68"/>
      <c r="J6" s="78"/>
      <c r="K6" s="78"/>
      <c r="L6" s="78"/>
      <c r="M6" s="588"/>
      <c r="N6" s="588"/>
      <c r="O6" s="629"/>
      <c r="P6" s="588"/>
      <c r="Q6" s="421"/>
      <c r="R6" s="421"/>
      <c r="S6" s="421"/>
    </row>
    <row r="7" spans="1:19" ht="17.100000000000001" customHeight="1" x14ac:dyDescent="0.25">
      <c r="A7" s="22" t="str">
        <f>' 15'!A8</f>
        <v>leden</v>
      </c>
      <c r="B7" s="239">
        <f>' 15'!B8/' 15'!$B$26</f>
        <v>0.13241307323065118</v>
      </c>
      <c r="C7" s="82">
        <f>' 15'!C8/' 15'!$C$26</f>
        <v>0.17072447628047985</v>
      </c>
      <c r="D7" s="80">
        <f>' 15'!E8/' 15'!$E$26</f>
        <v>0.14150736961723751</v>
      </c>
      <c r="E7" s="577">
        <f>' 15'!F8/' 15'!$F$26</f>
        <v>0.15276573437566104</v>
      </c>
      <c r="F7" s="34"/>
      <c r="G7" s="33"/>
      <c r="H7" s="36"/>
      <c r="I7" s="51"/>
      <c r="J7" s="48"/>
      <c r="K7" s="48"/>
      <c r="L7" s="48"/>
      <c r="M7" s="589"/>
      <c r="N7" s="589"/>
      <c r="O7" s="625"/>
      <c r="P7" s="589"/>
      <c r="Q7" s="585"/>
      <c r="R7" s="585"/>
      <c r="S7" s="585"/>
    </row>
    <row r="8" spans="1:19" ht="17.100000000000001" customHeight="1" x14ac:dyDescent="0.25">
      <c r="A8" s="22" t="str">
        <f>' 15'!A9</f>
        <v>únor</v>
      </c>
      <c r="B8" s="238">
        <f>' 15'!B9/' 15'!$B$26</f>
        <v>0.14143571484337764</v>
      </c>
      <c r="C8" s="83">
        <f>' 15'!C9/' 15'!$C$26</f>
        <v>0.11975088620532628</v>
      </c>
      <c r="D8" s="81">
        <f>' 15'!E9/' 15'!$E$26</f>
        <v>0.12353600676899931</v>
      </c>
      <c r="E8" s="580">
        <f>' 15'!F9/' 15'!$F$26</f>
        <v>0.12408779913285897</v>
      </c>
      <c r="F8" s="34"/>
      <c r="G8" s="33"/>
      <c r="H8" s="36"/>
      <c r="I8" s="51"/>
      <c r="J8" s="36"/>
      <c r="K8" s="48"/>
      <c r="L8" s="48"/>
      <c r="M8" s="589"/>
      <c r="N8" s="589" t="str">
        <f t="shared" ref="N8:O11" si="0">A19</f>
        <v>I. čtvrtletí</v>
      </c>
      <c r="O8" s="624">
        <f t="shared" si="0"/>
        <v>0.4079224125947194</v>
      </c>
      <c r="P8" s="589"/>
      <c r="Q8" s="585"/>
      <c r="R8" s="585"/>
      <c r="S8" s="585"/>
    </row>
    <row r="9" spans="1:19" ht="17.100000000000001" customHeight="1" x14ac:dyDescent="0.25">
      <c r="A9" s="22" t="str">
        <f>' 15'!A10</f>
        <v>březen</v>
      </c>
      <c r="B9" s="238">
        <f>' 15'!B10/' 15'!$B$26</f>
        <v>0.13407362452069052</v>
      </c>
      <c r="C9" s="83">
        <f>' 15'!C10/' 15'!$C$26</f>
        <v>9.4239473753388023E-2</v>
      </c>
      <c r="D9" s="81">
        <f>' 15'!E10/' 15'!$E$26</f>
        <v>0.11700920962663786</v>
      </c>
      <c r="E9" s="580">
        <f>' 15'!F10/' 15'!$F$26</f>
        <v>0.10395299768413264</v>
      </c>
      <c r="F9" s="34"/>
      <c r="G9" s="33"/>
      <c r="H9" s="36"/>
      <c r="I9" s="51"/>
      <c r="J9" s="36"/>
      <c r="K9" s="48"/>
      <c r="L9" s="48"/>
      <c r="M9" s="421"/>
      <c r="N9" s="589" t="str">
        <f t="shared" si="0"/>
        <v>II. čtvrtletí</v>
      </c>
      <c r="O9" s="624">
        <f t="shared" si="0"/>
        <v>0.1387949447921428</v>
      </c>
      <c r="P9" s="589"/>
      <c r="Q9" s="585"/>
      <c r="R9" s="585"/>
      <c r="S9" s="585"/>
    </row>
    <row r="10" spans="1:19" ht="17.100000000000001" customHeight="1" x14ac:dyDescent="0.25">
      <c r="A10" s="1270" t="str">
        <f>' 15'!A11</f>
        <v>duben</v>
      </c>
      <c r="B10" s="239">
        <f>' 15'!B11/' 15'!$B$26</f>
        <v>5.6695919901617708E-2</v>
      </c>
      <c r="C10" s="82">
        <f>' 15'!C11/' 15'!$C$26</f>
        <v>7.7625593551493871E-2</v>
      </c>
      <c r="D10" s="80">
        <f>' 15'!E11/' 15'!$E$26</f>
        <v>7.3651865444145773E-2</v>
      </c>
      <c r="E10" s="577">
        <f>' 15'!F11/' 15'!$F$26</f>
        <v>7.3726874099317719E-2</v>
      </c>
      <c r="F10" s="34"/>
      <c r="G10" s="33"/>
      <c r="H10" s="36"/>
      <c r="I10" s="51"/>
      <c r="J10" s="48"/>
      <c r="K10" s="48"/>
      <c r="L10" s="48"/>
      <c r="M10" s="421"/>
      <c r="N10" s="589" t="str">
        <f t="shared" si="0"/>
        <v>III. čtvrtletí</v>
      </c>
      <c r="O10" s="624">
        <f t="shared" si="0"/>
        <v>0.12898726946232569</v>
      </c>
      <c r="P10" s="589"/>
      <c r="Q10" s="585"/>
      <c r="R10" s="585"/>
      <c r="S10" s="585"/>
    </row>
    <row r="11" spans="1:19" ht="17.100000000000001" customHeight="1" x14ac:dyDescent="0.25">
      <c r="A11" s="1270" t="str">
        <f>' 15'!A12</f>
        <v>květen</v>
      </c>
      <c r="B11" s="238">
        <f>' 15'!B12/' 15'!$B$26</f>
        <v>4.2460892057911231E-2</v>
      </c>
      <c r="C11" s="83">
        <f>' 15'!C12/' 15'!$C$26</f>
        <v>4.9926325740905872E-2</v>
      </c>
      <c r="D11" s="81">
        <f>' 15'!E12/' 15'!$E$26</f>
        <v>4.7085855263073656E-2</v>
      </c>
      <c r="E11" s="580">
        <f>' 15'!F12/' 15'!$F$26</f>
        <v>5.1050905614766155E-2</v>
      </c>
      <c r="F11" s="34"/>
      <c r="G11" s="33"/>
      <c r="H11" s="36"/>
      <c r="I11" s="51"/>
      <c r="J11" s="36"/>
      <c r="K11" s="48"/>
      <c r="L11" s="48"/>
      <c r="M11" s="589"/>
      <c r="N11" s="589" t="str">
        <f t="shared" si="0"/>
        <v>IV. čtvrtletí</v>
      </c>
      <c r="O11" s="624">
        <f t="shared" si="0"/>
        <v>0.32429537315081197</v>
      </c>
      <c r="P11" s="589"/>
      <c r="Q11" s="585"/>
      <c r="R11" s="585"/>
      <c r="S11" s="585"/>
    </row>
    <row r="12" spans="1:19" ht="17.100000000000001" customHeight="1" x14ac:dyDescent="0.25">
      <c r="A12" s="1270" t="str">
        <f>' 15'!A13</f>
        <v>červen</v>
      </c>
      <c r="B12" s="238">
        <f>' 15'!B13/' 15'!$B$26</f>
        <v>3.9638132832613852E-2</v>
      </c>
      <c r="C12" s="83">
        <f>' 15'!C13/' 15'!$C$26</f>
        <v>4.0008655565581572E-2</v>
      </c>
      <c r="D12" s="81">
        <f>' 15'!E13/' 15'!$E$26</f>
        <v>3.827323115153463E-2</v>
      </c>
      <c r="E12" s="580">
        <f>' 15'!F13/' 15'!$F$26</f>
        <v>4.0409855576040071E-2</v>
      </c>
      <c r="F12" s="34"/>
      <c r="G12" s="33"/>
      <c r="H12" s="36"/>
      <c r="I12" s="51"/>
      <c r="J12" s="36"/>
      <c r="K12" s="48"/>
      <c r="L12" s="48"/>
      <c r="M12" s="589"/>
      <c r="N12" s="589"/>
      <c r="O12" s="625"/>
      <c r="P12" s="589"/>
      <c r="Q12" s="585"/>
      <c r="R12" s="585"/>
      <c r="S12" s="585"/>
    </row>
    <row r="13" spans="1:19" ht="17.100000000000001" customHeight="1" x14ac:dyDescent="0.25">
      <c r="A13" s="1270" t="str">
        <f>' 15'!A14</f>
        <v>červenec</v>
      </c>
      <c r="B13" s="239">
        <f>' 15'!B14/' 15'!$B$26</f>
        <v>4.0775371965351116E-2</v>
      </c>
      <c r="C13" s="82">
        <f>' 15'!C14/' 15'!$C$26</f>
        <v>4.071989879387429E-2</v>
      </c>
      <c r="D13" s="80">
        <f>' 15'!E14/' 15'!$E$26</f>
        <v>3.9571183858742379E-2</v>
      </c>
      <c r="E13" s="577">
        <f>' 15'!F14/' 15'!$F$26</f>
        <v>4.0242303173513683E-2</v>
      </c>
      <c r="F13" s="34"/>
      <c r="G13" s="33"/>
      <c r="H13" s="36"/>
      <c r="I13" s="51"/>
      <c r="J13" s="48"/>
      <c r="K13" s="48"/>
      <c r="L13" s="48"/>
      <c r="M13" s="421"/>
      <c r="N13" s="421"/>
      <c r="O13" s="625"/>
      <c r="P13" s="589"/>
      <c r="Q13" s="585"/>
      <c r="R13" s="585"/>
      <c r="S13" s="585"/>
    </row>
    <row r="14" spans="1:19" ht="17.100000000000001" customHeight="1" x14ac:dyDescent="0.25">
      <c r="A14" s="1270" t="str">
        <f>' 15'!A15</f>
        <v>srpen</v>
      </c>
      <c r="B14" s="238">
        <f>' 15'!B15/' 15'!$B$26</f>
        <v>4.1931641344907733E-2</v>
      </c>
      <c r="C14" s="83">
        <f>' 15'!C15/' 15'!$C$26</f>
        <v>3.8200354630140751E-2</v>
      </c>
      <c r="D14" s="81">
        <f>' 15'!E15/' 15'!$E$26</f>
        <v>4.2062062196180541E-2</v>
      </c>
      <c r="E14" s="580">
        <f>' 15'!F15/' 15'!$F$26</f>
        <v>3.8615202375896954E-2</v>
      </c>
      <c r="F14" s="34"/>
      <c r="G14" s="33"/>
      <c r="H14" s="36"/>
      <c r="I14" s="51"/>
      <c r="J14" s="36"/>
      <c r="K14" s="48"/>
      <c r="L14" s="48"/>
      <c r="M14" s="2481" t="s">
        <v>647</v>
      </c>
      <c r="N14" s="2481"/>
      <c r="O14" s="2481"/>
      <c r="P14" s="2481"/>
      <c r="Q14" s="585"/>
      <c r="R14" s="585"/>
      <c r="S14" s="585"/>
    </row>
    <row r="15" spans="1:19" ht="17.100000000000001" customHeight="1" x14ac:dyDescent="0.25">
      <c r="A15" s="1270" t="str">
        <f>' 15'!A16</f>
        <v>září</v>
      </c>
      <c r="B15" s="238">
        <f>' 15'!B16/' 15'!$B$26</f>
        <v>4.6280256152066858E-2</v>
      </c>
      <c r="C15" s="83">
        <f>' 15'!C16/' 15'!$C$26</f>
        <v>5.4019780911658467E-2</v>
      </c>
      <c r="D15" s="81">
        <f>' 15'!E16/' 15'!$E$26</f>
        <v>4.7629885499231438E-2</v>
      </c>
      <c r="E15" s="580">
        <f>' 15'!F16/' 15'!$F$26</f>
        <v>5.0564434823471942E-2</v>
      </c>
      <c r="F15" s="34"/>
      <c r="G15" s="33"/>
      <c r="H15" s="36"/>
      <c r="I15" s="51"/>
      <c r="J15" s="36"/>
      <c r="K15" s="48"/>
      <c r="L15" s="48"/>
      <c r="M15" s="2481"/>
      <c r="N15" s="2481"/>
      <c r="O15" s="2481"/>
      <c r="P15" s="2481"/>
      <c r="Q15" s="585"/>
      <c r="R15" s="585"/>
      <c r="S15" s="585"/>
    </row>
    <row r="16" spans="1:19" ht="17.100000000000001" customHeight="1" x14ac:dyDescent="0.25">
      <c r="A16" s="22" t="str">
        <f>' 15'!A17</f>
        <v>říjen</v>
      </c>
      <c r="B16" s="239">
        <f>' 15'!B17/' 15'!$B$26</f>
        <v>7.8777216448092324E-2</v>
      </c>
      <c r="C16" s="82">
        <f>' 15'!C17/' 15'!$C$26</f>
        <v>7.7085373901907006E-2</v>
      </c>
      <c r="D16" s="80">
        <f>' 15'!E17/' 15'!$E$26</f>
        <v>8.2862572164222686E-2</v>
      </c>
      <c r="E16" s="577">
        <f>' 15'!F17/' 15'!$F$26</f>
        <v>8.1591626887689186E-2</v>
      </c>
      <c r="F16" s="34"/>
      <c r="G16" s="33"/>
      <c r="H16" s="36"/>
      <c r="I16" s="51"/>
      <c r="J16" s="48"/>
      <c r="K16" s="48"/>
      <c r="L16" s="48"/>
      <c r="M16" s="2481"/>
      <c r="N16" s="2481"/>
      <c r="O16" s="2481"/>
      <c r="P16" s="2481"/>
      <c r="Q16" s="585"/>
      <c r="R16" s="585"/>
      <c r="S16" s="585"/>
    </row>
    <row r="17" spans="1:21" ht="17.100000000000001" customHeight="1" x14ac:dyDescent="0.25">
      <c r="A17" s="22" t="str">
        <f>' 15'!A18</f>
        <v>listopad</v>
      </c>
      <c r="B17" s="238">
        <f>' 15'!B18/' 15'!$B$26</f>
        <v>0.11171438145182452</v>
      </c>
      <c r="C17" s="83">
        <f>' 15'!C18/' 15'!$C$26</f>
        <v>0.11105864819696158</v>
      </c>
      <c r="D17" s="81">
        <f>' 15'!E18/' 15'!$E$26</f>
        <v>0.1126132519853159</v>
      </c>
      <c r="E17" s="580">
        <f>' 15'!F18/' 15'!$F$26</f>
        <v>0.11387288059225663</v>
      </c>
      <c r="F17" s="34"/>
      <c r="G17" s="33"/>
      <c r="H17" s="36"/>
      <c r="I17" s="51"/>
      <c r="J17" s="36"/>
      <c r="K17" s="48"/>
      <c r="L17" s="48"/>
      <c r="M17" s="589"/>
      <c r="N17" s="589"/>
      <c r="O17" s="625"/>
      <c r="P17" s="589"/>
      <c r="Q17" s="585"/>
      <c r="R17" s="585"/>
      <c r="S17" s="585"/>
    </row>
    <row r="18" spans="1:21" ht="17.100000000000001" customHeight="1" x14ac:dyDescent="0.25">
      <c r="A18" s="47" t="str">
        <f>' 15'!A19</f>
        <v>prosinec</v>
      </c>
      <c r="B18" s="238">
        <f>' 15'!B19/' 15'!$B$26</f>
        <v>0.13380377525089512</v>
      </c>
      <c r="C18" s="83">
        <f>' 15'!C19/' 15'!$C$26</f>
        <v>0.1266405324682825</v>
      </c>
      <c r="D18" s="81">
        <f>' 15'!E19/' 15'!$E$26</f>
        <v>0.13419750642467834</v>
      </c>
      <c r="E18" s="580">
        <f>' 15'!F19/' 15'!$F$26</f>
        <v>0.12911938566439479</v>
      </c>
      <c r="F18" s="41"/>
      <c r="G18" s="33"/>
      <c r="H18" s="36"/>
      <c r="I18" s="51"/>
      <c r="J18" s="36"/>
      <c r="K18" s="48"/>
      <c r="L18" s="48"/>
      <c r="M18" s="589"/>
      <c r="N18" s="589"/>
      <c r="O18" s="625"/>
      <c r="P18" s="589"/>
      <c r="Q18" s="585"/>
      <c r="R18" s="585"/>
      <c r="S18" s="585"/>
    </row>
    <row r="19" spans="1:21" ht="17.100000000000001" customHeight="1" x14ac:dyDescent="0.25">
      <c r="A19" s="22" t="str">
        <f>' 15'!A20</f>
        <v>I. čtvrtletí</v>
      </c>
      <c r="B19" s="239">
        <f>' 15'!B20/' 15'!$B$26</f>
        <v>0.4079224125947194</v>
      </c>
      <c r="C19" s="82">
        <f>' 15'!C20/' 15'!$C$26</f>
        <v>0.38471483623919417</v>
      </c>
      <c r="D19" s="80">
        <f>' 15'!E20/' 15'!$E$26</f>
        <v>0.38205258601287467</v>
      </c>
      <c r="E19" s="577">
        <f>' 15'!F20/' 15'!$F$26</f>
        <v>0.38080653119265268</v>
      </c>
      <c r="F19" s="52"/>
      <c r="G19" s="51"/>
      <c r="H19" s="48"/>
      <c r="I19" s="51"/>
      <c r="J19" s="48"/>
      <c r="K19" s="48"/>
      <c r="L19" s="48"/>
      <c r="M19" s="589"/>
      <c r="N19" s="589"/>
      <c r="O19" s="625"/>
      <c r="P19" s="589"/>
      <c r="Q19" s="421"/>
      <c r="R19" s="421"/>
      <c r="S19" s="421"/>
    </row>
    <row r="20" spans="1:21" ht="17.100000000000001" customHeight="1" x14ac:dyDescent="0.25">
      <c r="A20" s="22" t="str">
        <f>' 15'!A21</f>
        <v>II. čtvrtletí</v>
      </c>
      <c r="B20" s="238">
        <f>' 15'!B21/' 15'!$B$26</f>
        <v>0.1387949447921428</v>
      </c>
      <c r="C20" s="83">
        <f>' 15'!C21/' 15'!$C$26</f>
        <v>0.16756057485798131</v>
      </c>
      <c r="D20" s="81">
        <f>' 15'!E21/' 15'!$E$26</f>
        <v>0.15901095185875405</v>
      </c>
      <c r="E20" s="580">
        <f>' 15'!F21/' 15'!$F$26</f>
        <v>0.16518763529012395</v>
      </c>
      <c r="F20" s="52"/>
      <c r="G20" s="51"/>
      <c r="H20" s="48"/>
      <c r="I20" s="51"/>
      <c r="J20" s="48"/>
      <c r="K20" s="48"/>
      <c r="L20" s="48"/>
      <c r="M20" s="589"/>
      <c r="N20" s="589"/>
      <c r="O20" s="589"/>
      <c r="P20" s="589"/>
      <c r="Q20" s="421"/>
      <c r="R20" s="421"/>
      <c r="S20" s="421"/>
    </row>
    <row r="21" spans="1:21" ht="17.100000000000001" customHeight="1" x14ac:dyDescent="0.25">
      <c r="A21" s="22" t="str">
        <f>' 15'!A22</f>
        <v>III. čtvrtletí</v>
      </c>
      <c r="B21" s="238">
        <f>' 15'!B22/' 15'!$B$26</f>
        <v>0.12898726946232569</v>
      </c>
      <c r="C21" s="83">
        <f>' 15'!C22/' 15'!$C$26</f>
        <v>0.1329400343356735</v>
      </c>
      <c r="D21" s="81">
        <f>' 15'!E22/' 15'!$E$26</f>
        <v>0.12926313155415434</v>
      </c>
      <c r="E21" s="580">
        <f>' 15'!F22/' 15'!$F$26</f>
        <v>0.1294219403728826</v>
      </c>
      <c r="F21" s="52"/>
      <c r="G21" s="51"/>
      <c r="H21" s="48"/>
      <c r="I21" s="51"/>
      <c r="J21" s="48"/>
      <c r="K21" s="48"/>
      <c r="L21" s="48"/>
      <c r="M21" s="589"/>
      <c r="N21" s="589"/>
      <c r="O21" s="589"/>
      <c r="P21" s="589"/>
      <c r="Q21" s="421"/>
      <c r="R21" s="421"/>
      <c r="S21" s="421"/>
    </row>
    <row r="22" spans="1:21" ht="17.100000000000001" customHeight="1" x14ac:dyDescent="0.25">
      <c r="A22" s="47" t="str">
        <f>' 15'!A23</f>
        <v>IV. čtvrtletí</v>
      </c>
      <c r="B22" s="238">
        <f>' 15'!B23/' 15'!$B$26</f>
        <v>0.32429537315081197</v>
      </c>
      <c r="C22" s="83">
        <f>' 15'!C23/' 15'!$C$26</f>
        <v>0.3147845545671511</v>
      </c>
      <c r="D22" s="81">
        <f>' 15'!E23/' 15'!$E$26</f>
        <v>0.32967333057421694</v>
      </c>
      <c r="E22" s="580">
        <f>' 15'!F23/' 15'!$F$26</f>
        <v>0.32458389314434061</v>
      </c>
      <c r="F22" s="61"/>
      <c r="G22" s="51"/>
      <c r="H22" s="48"/>
      <c r="I22" s="51"/>
      <c r="J22" s="48"/>
      <c r="K22" s="48"/>
      <c r="L22" s="48"/>
      <c r="M22" s="48"/>
      <c r="N22" s="589" t="s">
        <v>238</v>
      </c>
      <c r="O22" s="624">
        <f>O8+O11</f>
        <v>0.73221778574553142</v>
      </c>
      <c r="P22" s="589"/>
      <c r="Q22" s="421"/>
      <c r="R22" s="626"/>
      <c r="S22" s="626"/>
      <c r="T22" s="627"/>
      <c r="U22" s="627"/>
    </row>
    <row r="23" spans="1:21" ht="17.100000000000001" customHeight="1" x14ac:dyDescent="0.25">
      <c r="A23" s="378" t="str">
        <f>' 15'!A24</f>
        <v>I. pololetí</v>
      </c>
      <c r="B23" s="239">
        <f>' 15'!B24/' 15'!$B$26</f>
        <v>0.54671735738686222</v>
      </c>
      <c r="C23" s="82">
        <f>' 15'!C24/' 15'!$C$26</f>
        <v>0.55227541109717548</v>
      </c>
      <c r="D23" s="80">
        <f>' 15'!E24/' 15'!$E$26</f>
        <v>0.54106353787162875</v>
      </c>
      <c r="E23" s="577">
        <f>' 15'!F24/' 15'!$F$26</f>
        <v>0.54599416648277677</v>
      </c>
      <c r="F23" s="52"/>
      <c r="G23" s="51"/>
      <c r="H23" s="48"/>
      <c r="I23" s="51"/>
      <c r="J23" s="48"/>
      <c r="K23" s="48"/>
      <c r="L23" s="48"/>
      <c r="M23" s="48"/>
      <c r="N23" s="589"/>
      <c r="O23" s="624">
        <f>O9+O10</f>
        <v>0.26778221425446846</v>
      </c>
      <c r="P23" s="589"/>
      <c r="Q23" s="421"/>
      <c r="R23" s="626"/>
      <c r="S23" s="626"/>
      <c r="T23" s="627"/>
      <c r="U23" s="627"/>
    </row>
    <row r="24" spans="1:21" ht="17.100000000000001" customHeight="1" x14ac:dyDescent="0.25">
      <c r="A24" s="47" t="str">
        <f>' 15'!A25</f>
        <v>II. pololetí</v>
      </c>
      <c r="B24" s="238">
        <f>' 15'!B25/' 15'!$B$26</f>
        <v>0.45328264261313772</v>
      </c>
      <c r="C24" s="83">
        <f>' 15'!C25/' 15'!$C$26</f>
        <v>0.44772458890282457</v>
      </c>
      <c r="D24" s="81">
        <f>' 15'!E25/' 15'!$E$26</f>
        <v>0.45893646212837125</v>
      </c>
      <c r="E24" s="580">
        <f>' 15'!F25/' 15'!$F$26</f>
        <v>0.45400583351722318</v>
      </c>
      <c r="F24" s="61"/>
      <c r="G24" s="51"/>
      <c r="H24" s="48"/>
      <c r="I24" s="51"/>
      <c r="J24" s="48"/>
      <c r="K24" s="48"/>
      <c r="L24" s="48"/>
      <c r="M24" s="48"/>
      <c r="N24" s="48"/>
      <c r="O24" s="51"/>
      <c r="P24" s="48"/>
    </row>
    <row r="25" spans="1:21" ht="17.100000000000001" customHeight="1" x14ac:dyDescent="0.25">
      <c r="A25" s="762" t="str">
        <f>' 15'!A26</f>
        <v>rok</v>
      </c>
      <c r="B25" s="239">
        <f>' 15'!B26/' 15'!$B$26</f>
        <v>1</v>
      </c>
      <c r="C25" s="766">
        <f>' 15'!C26/' 15'!$C$26</f>
        <v>1</v>
      </c>
      <c r="D25" s="80">
        <f>' 15'!E26/' 15'!$E$26</f>
        <v>1</v>
      </c>
      <c r="E25" s="767">
        <f>' 15'!F26/' 15'!$F$26</f>
        <v>1</v>
      </c>
      <c r="F25" s="50"/>
      <c r="G25" s="51"/>
      <c r="H25" s="2480">
        <f>B6</f>
        <v>2018</v>
      </c>
      <c r="I25" s="2480"/>
      <c r="J25" s="2479">
        <f>C6</f>
        <v>2017</v>
      </c>
      <c r="K25" s="2479"/>
      <c r="L25" s="48"/>
      <c r="M25" s="48"/>
      <c r="N25" s="48"/>
      <c r="O25" s="51"/>
      <c r="P25" s="48"/>
    </row>
    <row r="26" spans="1:21" ht="17.100000000000001" customHeight="1" x14ac:dyDescent="0.25">
      <c r="Q26" s="255"/>
      <c r="R26" s="255"/>
    </row>
    <row r="27" spans="1:21" x14ac:dyDescent="0.25">
      <c r="A27" s="2478"/>
      <c r="B27" s="2478"/>
      <c r="C27" s="2478"/>
      <c r="D27" s="2478"/>
      <c r="E27" s="2478"/>
      <c r="F27" s="2478"/>
      <c r="G27" s="2478"/>
      <c r="H27" s="2478"/>
      <c r="I27" s="2478"/>
      <c r="J27" s="2478"/>
      <c r="K27" s="2478"/>
      <c r="L27" s="2478"/>
      <c r="M27" s="2478"/>
      <c r="N27" s="2478"/>
      <c r="O27" s="2478"/>
      <c r="P27" s="2478"/>
    </row>
    <row r="28" spans="1:21" ht="12" customHeight="1" x14ac:dyDescent="0.25">
      <c r="A28" s="2470"/>
      <c r="B28" s="2470"/>
      <c r="C28" s="2470"/>
      <c r="D28" s="2470"/>
      <c r="E28" s="2470"/>
      <c r="F28" s="2470"/>
      <c r="G28" s="2470"/>
      <c r="H28" s="2470"/>
      <c r="I28" s="2470"/>
      <c r="J28" s="2470"/>
      <c r="K28" s="2470"/>
      <c r="L28" s="2470"/>
      <c r="M28" s="2470"/>
      <c r="N28" s="2470"/>
      <c r="O28" s="2470"/>
      <c r="P28" s="2470"/>
    </row>
    <row r="29" spans="1:21" ht="12" customHeight="1" x14ac:dyDescent="0.25">
      <c r="D29" s="54"/>
      <c r="E29" s="54"/>
      <c r="F29" s="54"/>
      <c r="J29" s="54"/>
      <c r="K29" s="54"/>
      <c r="L29" s="54"/>
    </row>
    <row r="30" spans="1:21" ht="12" customHeight="1" x14ac:dyDescent="0.25">
      <c r="J30" s="54"/>
      <c r="K30" s="54"/>
      <c r="L30" s="54"/>
    </row>
    <row r="31" spans="1:21" ht="12" customHeight="1" x14ac:dyDescent="0.25">
      <c r="D31" s="54"/>
      <c r="E31" s="54"/>
      <c r="J31" s="54"/>
      <c r="K31" s="54"/>
      <c r="L31" s="54"/>
    </row>
    <row r="32" spans="1:21" ht="12" customHeight="1" x14ac:dyDescent="0.25">
      <c r="D32" s="54"/>
      <c r="E32" s="54"/>
      <c r="J32" s="54"/>
      <c r="K32" s="54"/>
      <c r="L32" s="54"/>
    </row>
    <row r="33" spans="4:12" ht="12" customHeight="1" x14ac:dyDescent="0.25">
      <c r="D33" s="54"/>
      <c r="E33" s="54"/>
      <c r="J33" s="54"/>
      <c r="K33" s="54"/>
      <c r="L33" s="54"/>
    </row>
    <row r="34" spans="4:12" ht="12" customHeight="1" x14ac:dyDescent="0.25">
      <c r="D34" s="54"/>
      <c r="E34" s="54"/>
      <c r="J34" s="54"/>
      <c r="K34" s="54"/>
      <c r="L34" s="54"/>
    </row>
    <row r="35" spans="4:12" ht="12" customHeight="1" x14ac:dyDescent="0.25">
      <c r="D35" s="54"/>
      <c r="E35" s="54"/>
      <c r="J35" s="54"/>
      <c r="K35" s="54"/>
      <c r="L35" s="54"/>
    </row>
    <row r="36" spans="4:12" ht="12" customHeight="1" x14ac:dyDescent="0.25">
      <c r="D36" s="54"/>
      <c r="E36" s="54"/>
      <c r="J36" s="54"/>
      <c r="K36" s="54"/>
      <c r="L36" s="54"/>
    </row>
    <row r="37" spans="4:12" ht="12" customHeight="1" x14ac:dyDescent="0.25">
      <c r="D37" s="54"/>
      <c r="E37" s="54"/>
      <c r="J37" s="54"/>
      <c r="K37" s="54"/>
      <c r="L37" s="54"/>
    </row>
    <row r="38" spans="4:12" ht="12" customHeight="1" x14ac:dyDescent="0.25">
      <c r="D38" s="54"/>
      <c r="E38" s="54"/>
      <c r="J38" s="54"/>
      <c r="K38" s="54"/>
      <c r="L38" s="54"/>
    </row>
    <row r="39" spans="4:12" ht="12" customHeight="1" x14ac:dyDescent="0.25">
      <c r="D39" s="54"/>
      <c r="E39" s="54"/>
      <c r="J39" s="54"/>
      <c r="K39" s="54"/>
      <c r="L39" s="54"/>
    </row>
    <row r="40" spans="4:12" ht="12" customHeight="1" x14ac:dyDescent="0.25">
      <c r="D40" s="54"/>
      <c r="E40" s="54"/>
      <c r="J40" s="54"/>
      <c r="K40" s="54"/>
      <c r="L40" s="54"/>
    </row>
    <row r="41" spans="4:12" ht="12" customHeight="1" x14ac:dyDescent="0.25"/>
    <row r="42" spans="4:12" ht="12" customHeight="1" x14ac:dyDescent="0.25"/>
    <row r="43" spans="4:12" ht="12" customHeight="1" x14ac:dyDescent="0.25"/>
    <row r="44" spans="4:12" ht="12" customHeight="1" x14ac:dyDescent="0.25"/>
    <row r="45" spans="4:12" ht="12" customHeight="1" x14ac:dyDescent="0.25"/>
  </sheetData>
  <mergeCells count="12">
    <mergeCell ref="A28:P28"/>
    <mergeCell ref="B4:E4"/>
    <mergeCell ref="B5:C5"/>
    <mergeCell ref="D5:E5"/>
    <mergeCell ref="A2:O2"/>
    <mergeCell ref="P2:Q2"/>
    <mergeCell ref="A27:P27"/>
    <mergeCell ref="H4:K4"/>
    <mergeCell ref="M4:P4"/>
    <mergeCell ref="J25:K25"/>
    <mergeCell ref="H25:I25"/>
    <mergeCell ref="M14:P1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view="pageBreakPreview" zoomScaleNormal="100" zoomScaleSheetLayoutView="100" workbookViewId="0">
      <selection activeCell="T6" sqref="T6"/>
    </sheetView>
  </sheetViews>
  <sheetFormatPr defaultRowHeight="12.75" x14ac:dyDescent="0.25"/>
  <cols>
    <col min="1" max="1" width="7.140625" style="13" customWidth="1"/>
    <col min="2" max="8" width="7.28515625" style="13" customWidth="1"/>
    <col min="9" max="9" width="1.7109375" style="13" customWidth="1"/>
    <col min="10" max="10" width="5.85546875" style="13" customWidth="1"/>
    <col min="11" max="11" width="9.140625" style="13"/>
    <col min="12" max="12" width="9.7109375" style="13" bestFit="1" customWidth="1"/>
    <col min="13" max="14" width="9.28515625" style="13" bestFit="1" customWidth="1"/>
    <col min="15" max="16" width="9.140625" style="13"/>
    <col min="17" max="17" width="19.28515625" style="13" customWidth="1"/>
    <col min="18" max="18" width="1.7109375" style="13" customWidth="1"/>
    <col min="19" max="248" width="9.140625" style="13"/>
    <col min="249" max="261" width="10.7109375" style="13" customWidth="1"/>
    <col min="262" max="504" width="9.140625" style="13"/>
    <col min="505" max="517" width="10.7109375" style="13" customWidth="1"/>
    <col min="518" max="760" width="9.140625" style="13"/>
    <col min="761" max="773" width="10.7109375" style="13" customWidth="1"/>
    <col min="774" max="1016" width="9.140625" style="13"/>
    <col min="1017" max="1029" width="10.7109375" style="13" customWidth="1"/>
    <col min="1030" max="1272" width="9.140625" style="13"/>
    <col min="1273" max="1285" width="10.7109375" style="13" customWidth="1"/>
    <col min="1286" max="1528" width="9.140625" style="13"/>
    <col min="1529" max="1541" width="10.7109375" style="13" customWidth="1"/>
    <col min="1542" max="1784" width="9.140625" style="13"/>
    <col min="1785" max="1797" width="10.7109375" style="13" customWidth="1"/>
    <col min="1798" max="2040" width="9.140625" style="13"/>
    <col min="2041" max="2053" width="10.7109375" style="13" customWidth="1"/>
    <col min="2054" max="2296" width="9.140625" style="13"/>
    <col min="2297" max="2309" width="10.7109375" style="13" customWidth="1"/>
    <col min="2310" max="2552" width="9.140625" style="13"/>
    <col min="2553" max="2565" width="10.7109375" style="13" customWidth="1"/>
    <col min="2566" max="2808" width="9.140625" style="13"/>
    <col min="2809" max="2821" width="10.7109375" style="13" customWidth="1"/>
    <col min="2822" max="3064" width="9.140625" style="13"/>
    <col min="3065" max="3077" width="10.7109375" style="13" customWidth="1"/>
    <col min="3078" max="3320" width="9.140625" style="13"/>
    <col min="3321" max="3333" width="10.7109375" style="13" customWidth="1"/>
    <col min="3334" max="3576" width="9.140625" style="13"/>
    <col min="3577" max="3589" width="10.7109375" style="13" customWidth="1"/>
    <col min="3590" max="3832" width="9.140625" style="13"/>
    <col min="3833" max="3845" width="10.7109375" style="13" customWidth="1"/>
    <col min="3846" max="4088" width="9.140625" style="13"/>
    <col min="4089" max="4101" width="10.7109375" style="13" customWidth="1"/>
    <col min="4102" max="4344" width="9.140625" style="13"/>
    <col min="4345" max="4357" width="10.7109375" style="13" customWidth="1"/>
    <col min="4358" max="4600" width="9.140625" style="13"/>
    <col min="4601" max="4613" width="10.7109375" style="13" customWidth="1"/>
    <col min="4614" max="4856" width="9.140625" style="13"/>
    <col min="4857" max="4869" width="10.7109375" style="13" customWidth="1"/>
    <col min="4870" max="5112" width="9.140625" style="13"/>
    <col min="5113" max="5125" width="10.7109375" style="13" customWidth="1"/>
    <col min="5126" max="5368" width="9.140625" style="13"/>
    <col min="5369" max="5381" width="10.7109375" style="13" customWidth="1"/>
    <col min="5382" max="5624" width="9.140625" style="13"/>
    <col min="5625" max="5637" width="10.7109375" style="13" customWidth="1"/>
    <col min="5638" max="5880" width="9.140625" style="13"/>
    <col min="5881" max="5893" width="10.7109375" style="13" customWidth="1"/>
    <col min="5894" max="6136" width="9.140625" style="13"/>
    <col min="6137" max="6149" width="10.7109375" style="13" customWidth="1"/>
    <col min="6150" max="6392" width="9.140625" style="13"/>
    <col min="6393" max="6405" width="10.7109375" style="13" customWidth="1"/>
    <col min="6406" max="6648" width="9.140625" style="13"/>
    <col min="6649" max="6661" width="10.7109375" style="13" customWidth="1"/>
    <col min="6662" max="6904" width="9.140625" style="13"/>
    <col min="6905" max="6917" width="10.7109375" style="13" customWidth="1"/>
    <col min="6918" max="7160" width="9.140625" style="13"/>
    <col min="7161" max="7173" width="10.7109375" style="13" customWidth="1"/>
    <col min="7174" max="7416" width="9.140625" style="13"/>
    <col min="7417" max="7429" width="10.7109375" style="13" customWidth="1"/>
    <col min="7430" max="7672" width="9.140625" style="13"/>
    <col min="7673" max="7685" width="10.7109375" style="13" customWidth="1"/>
    <col min="7686" max="7928" width="9.140625" style="13"/>
    <col min="7929" max="7941" width="10.7109375" style="13" customWidth="1"/>
    <col min="7942" max="8184" width="9.140625" style="13"/>
    <col min="8185" max="8197" width="10.7109375" style="13" customWidth="1"/>
    <col min="8198" max="8440" width="9.140625" style="13"/>
    <col min="8441" max="8453" width="10.7109375" style="13" customWidth="1"/>
    <col min="8454" max="8696" width="9.140625" style="13"/>
    <col min="8697" max="8709" width="10.7109375" style="13" customWidth="1"/>
    <col min="8710" max="8952" width="9.140625" style="13"/>
    <col min="8953" max="8965" width="10.7109375" style="13" customWidth="1"/>
    <col min="8966" max="9208" width="9.140625" style="13"/>
    <col min="9209" max="9221" width="10.7109375" style="13" customWidth="1"/>
    <col min="9222" max="9464" width="9.140625" style="13"/>
    <col min="9465" max="9477" width="10.7109375" style="13" customWidth="1"/>
    <col min="9478" max="9720" width="9.140625" style="13"/>
    <col min="9721" max="9733" width="10.7109375" style="13" customWidth="1"/>
    <col min="9734" max="9976" width="9.140625" style="13"/>
    <col min="9977" max="9989" width="10.7109375" style="13" customWidth="1"/>
    <col min="9990" max="10232" width="9.140625" style="13"/>
    <col min="10233" max="10245" width="10.7109375" style="13" customWidth="1"/>
    <col min="10246" max="10488" width="9.140625" style="13"/>
    <col min="10489" max="10501" width="10.7109375" style="13" customWidth="1"/>
    <col min="10502" max="10744" width="9.140625" style="13"/>
    <col min="10745" max="10757" width="10.7109375" style="13" customWidth="1"/>
    <col min="10758" max="11000" width="9.140625" style="13"/>
    <col min="11001" max="11013" width="10.7109375" style="13" customWidth="1"/>
    <col min="11014" max="11256" width="9.140625" style="13"/>
    <col min="11257" max="11269" width="10.7109375" style="13" customWidth="1"/>
    <col min="11270" max="11512" width="9.140625" style="13"/>
    <col min="11513" max="11525" width="10.7109375" style="13" customWidth="1"/>
    <col min="11526" max="11768" width="9.140625" style="13"/>
    <col min="11769" max="11781" width="10.7109375" style="13" customWidth="1"/>
    <col min="11782" max="12024" width="9.140625" style="13"/>
    <col min="12025" max="12037" width="10.7109375" style="13" customWidth="1"/>
    <col min="12038" max="12280" width="9.140625" style="13"/>
    <col min="12281" max="12293" width="10.7109375" style="13" customWidth="1"/>
    <col min="12294" max="12536" width="9.140625" style="13"/>
    <col min="12537" max="12549" width="10.7109375" style="13" customWidth="1"/>
    <col min="12550" max="12792" width="9.140625" style="13"/>
    <col min="12793" max="12805" width="10.7109375" style="13" customWidth="1"/>
    <col min="12806" max="13048" width="9.140625" style="13"/>
    <col min="13049" max="13061" width="10.7109375" style="13" customWidth="1"/>
    <col min="13062" max="13304" width="9.140625" style="13"/>
    <col min="13305" max="13317" width="10.7109375" style="13" customWidth="1"/>
    <col min="13318" max="13560" width="9.140625" style="13"/>
    <col min="13561" max="13573" width="10.7109375" style="13" customWidth="1"/>
    <col min="13574" max="13816" width="9.140625" style="13"/>
    <col min="13817" max="13829" width="10.7109375" style="13" customWidth="1"/>
    <col min="13830" max="14072" width="9.140625" style="13"/>
    <col min="14073" max="14085" width="10.7109375" style="13" customWidth="1"/>
    <col min="14086" max="14328" width="9.140625" style="13"/>
    <col min="14329" max="14341" width="10.7109375" style="13" customWidth="1"/>
    <col min="14342" max="14584" width="9.140625" style="13"/>
    <col min="14585" max="14597" width="10.7109375" style="13" customWidth="1"/>
    <col min="14598" max="14840" width="9.140625" style="13"/>
    <col min="14841" max="14853" width="10.7109375" style="13" customWidth="1"/>
    <col min="14854" max="15096" width="9.140625" style="13"/>
    <col min="15097" max="15109" width="10.7109375" style="13" customWidth="1"/>
    <col min="15110" max="15352" width="9.140625" style="13"/>
    <col min="15353" max="15365" width="10.7109375" style="13" customWidth="1"/>
    <col min="15366" max="15608" width="9.140625" style="13"/>
    <col min="15609" max="15621" width="10.7109375" style="13" customWidth="1"/>
    <col min="15622" max="15864" width="9.140625" style="13"/>
    <col min="15865" max="15877" width="10.7109375" style="13" customWidth="1"/>
    <col min="15878" max="16120" width="9.140625" style="13"/>
    <col min="16121" max="16133" width="10.7109375" style="13" customWidth="1"/>
    <col min="16134" max="16384" width="9.140625" style="13"/>
  </cols>
  <sheetData>
    <row r="1" spans="1:18" x14ac:dyDescent="0.25">
      <c r="F1" s="14"/>
      <c r="G1" s="14"/>
      <c r="H1" s="14"/>
      <c r="I1" s="73"/>
    </row>
    <row r="2" spans="1:18" ht="20.100000000000001" customHeight="1" thickBot="1" x14ac:dyDescent="0.3">
      <c r="A2" s="2477" t="s">
        <v>239</v>
      </c>
      <c r="B2" s="2477"/>
      <c r="C2" s="2477"/>
      <c r="D2" s="2477"/>
      <c r="E2" s="2477"/>
      <c r="F2" s="2477"/>
      <c r="G2" s="2477"/>
      <c r="H2" s="2477"/>
      <c r="I2" s="2477"/>
      <c r="J2" s="2477"/>
      <c r="K2" s="2477"/>
      <c r="L2" s="2477"/>
      <c r="M2" s="2477"/>
      <c r="N2" s="2477"/>
      <c r="O2" s="2477"/>
      <c r="P2" s="2477"/>
      <c r="Q2" s="2401" t="s">
        <v>62</v>
      </c>
      <c r="R2" s="2401"/>
    </row>
    <row r="3" spans="1:18" ht="20.100000000000001" customHeight="1" x14ac:dyDescent="0.25">
      <c r="A3" s="15"/>
      <c r="B3" s="15"/>
      <c r="C3" s="15"/>
      <c r="D3" s="15"/>
      <c r="E3" s="15"/>
      <c r="F3" s="15"/>
      <c r="G3" s="15"/>
      <c r="H3" s="15"/>
    </row>
    <row r="4" spans="1:18" ht="17.25" customHeight="1" x14ac:dyDescent="0.25">
      <c r="A4" s="609"/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</row>
    <row r="5" spans="1:18" ht="34.5" customHeight="1" x14ac:dyDescent="0.25">
      <c r="A5" s="1125"/>
      <c r="B5" s="2392" t="s">
        <v>648</v>
      </c>
      <c r="C5" s="2392"/>
      <c r="D5" s="2392"/>
      <c r="E5" s="2392"/>
      <c r="F5" s="2392"/>
      <c r="G5" s="2392"/>
      <c r="H5" s="2392"/>
      <c r="I5" s="2472"/>
      <c r="J5" s="2472"/>
      <c r="K5" s="2472"/>
      <c r="L5" s="2472"/>
      <c r="M5" s="2472"/>
      <c r="N5" s="2472"/>
      <c r="O5" s="2472"/>
      <c r="P5" s="2472"/>
      <c r="Q5" s="2472"/>
    </row>
    <row r="6" spans="1:18" ht="45" customHeight="1" x14ac:dyDescent="0.25">
      <c r="A6" s="19"/>
      <c r="B6" s="2482" t="s">
        <v>25</v>
      </c>
      <c r="C6" s="2483"/>
      <c r="D6" s="2483"/>
      <c r="E6" s="2483"/>
      <c r="F6" s="2483"/>
      <c r="G6" s="2483"/>
      <c r="H6" s="2484"/>
    </row>
    <row r="7" spans="1:18" ht="28.5" customHeight="1" x14ac:dyDescent="0.25">
      <c r="A7" s="20" t="str">
        <f>' 15'!A7</f>
        <v>období</v>
      </c>
      <c r="B7" s="812" t="s">
        <v>649</v>
      </c>
      <c r="C7" s="85" t="s">
        <v>650</v>
      </c>
      <c r="D7" s="85" t="s">
        <v>651</v>
      </c>
      <c r="E7" s="63" t="s">
        <v>24</v>
      </c>
      <c r="F7" s="64" t="s">
        <v>236</v>
      </c>
      <c r="G7" s="633" t="s">
        <v>652</v>
      </c>
      <c r="H7" s="634" t="s">
        <v>653</v>
      </c>
      <c r="I7" s="21"/>
      <c r="J7" s="421"/>
      <c r="K7" s="421"/>
      <c r="L7" s="421" t="str">
        <f>E7</f>
        <v>normál</v>
      </c>
      <c r="M7" s="421" t="str">
        <f>G7</f>
        <v>průměr
2017</v>
      </c>
      <c r="N7" s="421" t="str">
        <f>B7</f>
        <v>průměr
2018</v>
      </c>
      <c r="O7" s="421"/>
      <c r="P7" s="421"/>
      <c r="Q7" s="421" t="str">
        <f>H7</f>
        <v>odchylka
od r. 2017</v>
      </c>
    </row>
    <row r="8" spans="1:18" ht="15.95" customHeight="1" x14ac:dyDescent="0.25">
      <c r="A8" s="22" t="str">
        <f>' 15'!A8</f>
        <v>leden</v>
      </c>
      <c r="B8" s="50">
        <v>2.0096774193548383</v>
      </c>
      <c r="C8" s="30">
        <v>6.9</v>
      </c>
      <c r="D8" s="30">
        <v>-2.7</v>
      </c>
      <c r="E8" s="50">
        <v>-1.9612903225806451</v>
      </c>
      <c r="F8" s="65">
        <f>B8-E8</f>
        <v>3.9709677419354836</v>
      </c>
      <c r="G8" s="51">
        <v>-5.5709677419354851</v>
      </c>
      <c r="H8" s="253">
        <f>B8-G8</f>
        <v>7.5806451612903238</v>
      </c>
      <c r="I8" s="31"/>
      <c r="J8" s="585"/>
      <c r="K8" s="585" t="str">
        <f>A8</f>
        <v>leden</v>
      </c>
      <c r="L8" s="586">
        <f>E8</f>
        <v>-1.9612903225806451</v>
      </c>
      <c r="M8" s="586">
        <f>G8</f>
        <v>-5.5709677419354851</v>
      </c>
      <c r="N8" s="586">
        <f>B8</f>
        <v>2.0096774193548383</v>
      </c>
      <c r="O8" s="421"/>
      <c r="P8" s="216" t="str">
        <f>A8</f>
        <v>leden</v>
      </c>
      <c r="Q8" s="587">
        <f>H8</f>
        <v>7.5806451612903238</v>
      </c>
      <c r="R8" s="31"/>
    </row>
    <row r="9" spans="1:18" ht="15.95" customHeight="1" x14ac:dyDescent="0.25">
      <c r="A9" s="22" t="str">
        <f>' 15'!A9</f>
        <v>únor</v>
      </c>
      <c r="B9" s="34">
        <v>-3.2785714285714285</v>
      </c>
      <c r="C9" s="36">
        <v>2.4</v>
      </c>
      <c r="D9" s="36">
        <v>-11.8</v>
      </c>
      <c r="E9" s="34">
        <v>-0.66206896551724137</v>
      </c>
      <c r="F9" s="253">
        <f t="shared" ref="F9:F19" si="0">B9-E9</f>
        <v>-2.6165024630541871</v>
      </c>
      <c r="G9" s="51">
        <v>1.1749999999999996</v>
      </c>
      <c r="H9" s="253">
        <f t="shared" ref="H9:H25" si="1">B9-G9</f>
        <v>-4.4535714285714283</v>
      </c>
      <c r="I9" s="31"/>
      <c r="J9" s="585"/>
      <c r="K9" s="585" t="str">
        <f t="shared" ref="K9:K19" si="2">A9</f>
        <v>únor</v>
      </c>
      <c r="L9" s="586">
        <f t="shared" ref="L9:L19" si="3">E9</f>
        <v>-0.66206896551724137</v>
      </c>
      <c r="M9" s="586">
        <f t="shared" ref="M9:M19" si="4">G9</f>
        <v>1.1749999999999996</v>
      </c>
      <c r="N9" s="586">
        <f t="shared" ref="N9:N19" si="5">B9</f>
        <v>-3.2785714285714285</v>
      </c>
      <c r="O9" s="421"/>
      <c r="P9" s="216" t="str">
        <f t="shared" ref="P9:P19" si="6">A9</f>
        <v>únor</v>
      </c>
      <c r="Q9" s="587">
        <f t="shared" ref="Q9:Q19" si="7">H9</f>
        <v>-4.4535714285714283</v>
      </c>
      <c r="R9" s="31"/>
    </row>
    <row r="10" spans="1:18" ht="15.95" customHeight="1" x14ac:dyDescent="0.25">
      <c r="A10" s="47" t="str">
        <f>' 15'!A10</f>
        <v>březen</v>
      </c>
      <c r="B10" s="41">
        <v>1.0000000000000002</v>
      </c>
      <c r="C10" s="45">
        <v>8.5</v>
      </c>
      <c r="D10" s="45">
        <v>-9.6999999999999993</v>
      </c>
      <c r="E10" s="41">
        <v>3.3032258064516129</v>
      </c>
      <c r="F10" s="253">
        <f t="shared" si="0"/>
        <v>-2.3032258064516125</v>
      </c>
      <c r="G10" s="62">
        <v>6.1225806451612916</v>
      </c>
      <c r="H10" s="157">
        <f t="shared" si="1"/>
        <v>-5.1225806451612916</v>
      </c>
      <c r="I10" s="632"/>
      <c r="J10" s="585"/>
      <c r="K10" s="585" t="str">
        <f t="shared" si="2"/>
        <v>březen</v>
      </c>
      <c r="L10" s="586">
        <f t="shared" si="3"/>
        <v>3.3032258064516129</v>
      </c>
      <c r="M10" s="586">
        <f t="shared" si="4"/>
        <v>6.1225806451612916</v>
      </c>
      <c r="N10" s="586">
        <f t="shared" si="5"/>
        <v>1.0000000000000002</v>
      </c>
      <c r="O10" s="421"/>
      <c r="P10" s="216" t="str">
        <f t="shared" si="6"/>
        <v>březen</v>
      </c>
      <c r="Q10" s="587">
        <f t="shared" si="7"/>
        <v>-5.1225806451612916</v>
      </c>
      <c r="R10" s="31"/>
    </row>
    <row r="11" spans="1:18" ht="15.95" customHeight="1" x14ac:dyDescent="0.25">
      <c r="A11" s="22" t="str">
        <f>' 15'!A11</f>
        <v>duben</v>
      </c>
      <c r="B11" s="50">
        <v>12.98</v>
      </c>
      <c r="C11" s="30">
        <v>19.100000000000001</v>
      </c>
      <c r="D11" s="30">
        <v>4.0999999999999996</v>
      </c>
      <c r="E11" s="50">
        <v>7.5500000000000007</v>
      </c>
      <c r="F11" s="65">
        <f t="shared" si="0"/>
        <v>5.43</v>
      </c>
      <c r="G11" s="51">
        <v>7.1266666666666669</v>
      </c>
      <c r="H11" s="253">
        <f t="shared" si="1"/>
        <v>5.8533333333333335</v>
      </c>
      <c r="I11" s="31"/>
      <c r="J11" s="585"/>
      <c r="K11" s="585" t="str">
        <f t="shared" si="2"/>
        <v>duben</v>
      </c>
      <c r="L11" s="586">
        <f t="shared" si="3"/>
        <v>7.5500000000000007</v>
      </c>
      <c r="M11" s="586">
        <f t="shared" si="4"/>
        <v>7.1266666666666669</v>
      </c>
      <c r="N11" s="586">
        <f t="shared" si="5"/>
        <v>12.98</v>
      </c>
      <c r="O11" s="421"/>
      <c r="P11" s="216" t="str">
        <f t="shared" si="6"/>
        <v>duben</v>
      </c>
      <c r="Q11" s="587">
        <f t="shared" si="7"/>
        <v>5.8533333333333335</v>
      </c>
      <c r="R11" s="31"/>
    </row>
    <row r="12" spans="1:18" ht="15.95" customHeight="1" x14ac:dyDescent="0.25">
      <c r="A12" s="22" t="str">
        <f>' 15'!A12</f>
        <v>květen</v>
      </c>
      <c r="B12" s="34">
        <v>16.461290322580645</v>
      </c>
      <c r="C12" s="36">
        <v>21.8</v>
      </c>
      <c r="D12" s="36">
        <v>12</v>
      </c>
      <c r="E12" s="34">
        <v>12.95483870967742</v>
      </c>
      <c r="F12" s="253">
        <f t="shared" si="0"/>
        <v>3.5064516129032253</v>
      </c>
      <c r="G12" s="51">
        <v>14.054838709677419</v>
      </c>
      <c r="H12" s="253">
        <f t="shared" si="1"/>
        <v>2.4064516129032256</v>
      </c>
      <c r="I12" s="31"/>
      <c r="J12" s="585"/>
      <c r="K12" s="585" t="str">
        <f t="shared" si="2"/>
        <v>květen</v>
      </c>
      <c r="L12" s="586">
        <f t="shared" si="3"/>
        <v>12.95483870967742</v>
      </c>
      <c r="M12" s="586">
        <f t="shared" si="4"/>
        <v>14.054838709677419</v>
      </c>
      <c r="N12" s="586">
        <f t="shared" si="5"/>
        <v>16.461290322580645</v>
      </c>
      <c r="O12" s="421"/>
      <c r="P12" s="216" t="str">
        <f t="shared" si="6"/>
        <v>květen</v>
      </c>
      <c r="Q12" s="587">
        <f t="shared" si="7"/>
        <v>2.4064516129032256</v>
      </c>
      <c r="R12" s="31"/>
    </row>
    <row r="13" spans="1:18" ht="15.95" customHeight="1" x14ac:dyDescent="0.25">
      <c r="A13" s="47" t="str">
        <f>' 15'!A13</f>
        <v>červen</v>
      </c>
      <c r="B13" s="41">
        <v>17.746666666666666</v>
      </c>
      <c r="C13" s="45">
        <v>21.1</v>
      </c>
      <c r="D13" s="45">
        <v>10.9</v>
      </c>
      <c r="E13" s="41">
        <v>15.81</v>
      </c>
      <c r="F13" s="253">
        <f t="shared" si="0"/>
        <v>1.9366666666666656</v>
      </c>
      <c r="G13" s="62">
        <v>18.436666666666667</v>
      </c>
      <c r="H13" s="157">
        <f t="shared" si="1"/>
        <v>-0.69000000000000128</v>
      </c>
      <c r="I13" s="632"/>
      <c r="J13" s="585"/>
      <c r="K13" s="585" t="str">
        <f t="shared" si="2"/>
        <v>červen</v>
      </c>
      <c r="L13" s="586">
        <f t="shared" si="3"/>
        <v>15.81</v>
      </c>
      <c r="M13" s="586">
        <f t="shared" si="4"/>
        <v>18.436666666666667</v>
      </c>
      <c r="N13" s="586">
        <f t="shared" si="5"/>
        <v>17.746666666666666</v>
      </c>
      <c r="O13" s="421"/>
      <c r="P13" s="216" t="str">
        <f t="shared" si="6"/>
        <v>červen</v>
      </c>
      <c r="Q13" s="587">
        <f t="shared" si="7"/>
        <v>-0.69000000000000128</v>
      </c>
      <c r="R13" s="31"/>
    </row>
    <row r="14" spans="1:18" ht="15.95" customHeight="1" x14ac:dyDescent="0.25">
      <c r="A14" s="22" t="str">
        <f>' 15'!A14</f>
        <v>červenec</v>
      </c>
      <c r="B14" s="50">
        <v>19.954838709677414</v>
      </c>
      <c r="C14" s="30">
        <v>25.5</v>
      </c>
      <c r="D14" s="30">
        <v>13.2</v>
      </c>
      <c r="E14" s="50">
        <v>17.525806451612908</v>
      </c>
      <c r="F14" s="65">
        <f t="shared" si="0"/>
        <v>2.4290322580645061</v>
      </c>
      <c r="G14" s="51">
        <v>18.767741935483873</v>
      </c>
      <c r="H14" s="253">
        <f t="shared" si="1"/>
        <v>1.1870967741935416</v>
      </c>
      <c r="I14" s="31"/>
      <c r="J14" s="585"/>
      <c r="K14" s="585" t="str">
        <f t="shared" si="2"/>
        <v>červenec</v>
      </c>
      <c r="L14" s="586">
        <f t="shared" si="3"/>
        <v>17.525806451612908</v>
      </c>
      <c r="M14" s="586">
        <f t="shared" si="4"/>
        <v>18.767741935483873</v>
      </c>
      <c r="N14" s="586">
        <f t="shared" si="5"/>
        <v>19.954838709677414</v>
      </c>
      <c r="O14" s="421"/>
      <c r="P14" s="216" t="str">
        <f t="shared" si="6"/>
        <v>červenec</v>
      </c>
      <c r="Q14" s="587">
        <f t="shared" si="7"/>
        <v>1.1870967741935416</v>
      </c>
      <c r="R14" s="31"/>
    </row>
    <row r="15" spans="1:18" ht="15.95" customHeight="1" x14ac:dyDescent="0.25">
      <c r="A15" s="22" t="str">
        <f>' 15'!A15</f>
        <v>srpen</v>
      </c>
      <c r="B15" s="34">
        <v>20.912903225806453</v>
      </c>
      <c r="C15" s="36">
        <v>26.6</v>
      </c>
      <c r="D15" s="36">
        <v>12.4</v>
      </c>
      <c r="E15" s="34">
        <v>17.219354838709684</v>
      </c>
      <c r="F15" s="253">
        <f t="shared" si="0"/>
        <v>3.6935483870967687</v>
      </c>
      <c r="G15" s="51">
        <v>19.025806451612901</v>
      </c>
      <c r="H15" s="253">
        <f t="shared" si="1"/>
        <v>1.8870967741935516</v>
      </c>
      <c r="I15" s="31"/>
      <c r="J15" s="585"/>
      <c r="K15" s="585" t="str">
        <f t="shared" si="2"/>
        <v>srpen</v>
      </c>
      <c r="L15" s="586">
        <f t="shared" si="3"/>
        <v>17.219354838709684</v>
      </c>
      <c r="M15" s="586">
        <f t="shared" si="4"/>
        <v>19.025806451612901</v>
      </c>
      <c r="N15" s="586">
        <f t="shared" si="5"/>
        <v>20.912903225806453</v>
      </c>
      <c r="O15" s="421"/>
      <c r="P15" s="216" t="str">
        <f t="shared" si="6"/>
        <v>srpen</v>
      </c>
      <c r="Q15" s="587">
        <f t="shared" si="7"/>
        <v>1.8870967741935516</v>
      </c>
      <c r="R15" s="31"/>
    </row>
    <row r="16" spans="1:18" ht="15.95" customHeight="1" x14ac:dyDescent="0.25">
      <c r="A16" s="47" t="str">
        <f>' 15'!A16</f>
        <v>září</v>
      </c>
      <c r="B16" s="41">
        <v>14.723333333333334</v>
      </c>
      <c r="C16" s="45">
        <v>19.5</v>
      </c>
      <c r="D16" s="45">
        <v>5.4</v>
      </c>
      <c r="E16" s="41">
        <v>13.010000000000002</v>
      </c>
      <c r="F16" s="253">
        <f t="shared" si="0"/>
        <v>1.7133333333333329</v>
      </c>
      <c r="G16" s="62">
        <v>12.04</v>
      </c>
      <c r="H16" s="157">
        <f t="shared" si="1"/>
        <v>2.6833333333333353</v>
      </c>
      <c r="I16" s="632"/>
      <c r="J16" s="585"/>
      <c r="K16" s="585" t="str">
        <f t="shared" si="2"/>
        <v>září</v>
      </c>
      <c r="L16" s="586">
        <f t="shared" si="3"/>
        <v>13.010000000000002</v>
      </c>
      <c r="M16" s="586">
        <f t="shared" si="4"/>
        <v>12.04</v>
      </c>
      <c r="N16" s="586">
        <f t="shared" si="5"/>
        <v>14.723333333333334</v>
      </c>
      <c r="O16" s="421"/>
      <c r="P16" s="216" t="str">
        <f t="shared" si="6"/>
        <v>září</v>
      </c>
      <c r="Q16" s="587">
        <f t="shared" si="7"/>
        <v>2.6833333333333353</v>
      </c>
      <c r="R16" s="31"/>
    </row>
    <row r="17" spans="1:18" ht="15.95" customHeight="1" x14ac:dyDescent="0.25">
      <c r="A17" s="22" t="str">
        <f>' 15'!A17</f>
        <v>říjen</v>
      </c>
      <c r="B17" s="50">
        <v>10.145161290322582</v>
      </c>
      <c r="C17" s="30">
        <v>15</v>
      </c>
      <c r="D17" s="30">
        <v>4</v>
      </c>
      <c r="E17" s="50">
        <v>7.9935483870967738</v>
      </c>
      <c r="F17" s="65">
        <f t="shared" si="0"/>
        <v>2.151612903225808</v>
      </c>
      <c r="G17" s="51">
        <v>9.7129032258064498</v>
      </c>
      <c r="H17" s="253">
        <f t="shared" si="1"/>
        <v>0.43225806451613202</v>
      </c>
      <c r="I17" s="31"/>
      <c r="J17" s="585"/>
      <c r="K17" s="585" t="str">
        <f t="shared" si="2"/>
        <v>říjen</v>
      </c>
      <c r="L17" s="586">
        <f t="shared" si="3"/>
        <v>7.9935483870967738</v>
      </c>
      <c r="M17" s="586">
        <f t="shared" si="4"/>
        <v>9.7129032258064498</v>
      </c>
      <c r="N17" s="586">
        <f t="shared" si="5"/>
        <v>10.145161290322582</v>
      </c>
      <c r="O17" s="421"/>
      <c r="P17" s="216" t="str">
        <f t="shared" si="6"/>
        <v>říjen</v>
      </c>
      <c r="Q17" s="587">
        <f t="shared" si="7"/>
        <v>0.43225806451613202</v>
      </c>
      <c r="R17" s="31"/>
    </row>
    <row r="18" spans="1:18" ht="15.95" customHeight="1" x14ac:dyDescent="0.25">
      <c r="A18" s="22" t="str">
        <f>' 15'!A18</f>
        <v>listopad</v>
      </c>
      <c r="B18" s="34">
        <v>4.4300000000000006</v>
      </c>
      <c r="C18" s="36">
        <v>11.1</v>
      </c>
      <c r="D18" s="36">
        <v>-3.9</v>
      </c>
      <c r="E18" s="34">
        <v>2.6366666666666658</v>
      </c>
      <c r="F18" s="253">
        <f t="shared" si="0"/>
        <v>1.7933333333333348</v>
      </c>
      <c r="G18" s="51">
        <v>3.8933333333333322</v>
      </c>
      <c r="H18" s="253">
        <f t="shared" si="1"/>
        <v>0.5366666666666684</v>
      </c>
      <c r="I18" s="31"/>
      <c r="J18" s="585"/>
      <c r="K18" s="585" t="str">
        <f t="shared" si="2"/>
        <v>listopad</v>
      </c>
      <c r="L18" s="586">
        <f t="shared" si="3"/>
        <v>2.6366666666666658</v>
      </c>
      <c r="M18" s="586">
        <f t="shared" si="4"/>
        <v>3.8933333333333322</v>
      </c>
      <c r="N18" s="586">
        <f t="shared" si="5"/>
        <v>4.4300000000000006</v>
      </c>
      <c r="O18" s="421"/>
      <c r="P18" s="216" t="str">
        <f t="shared" si="6"/>
        <v>listopad</v>
      </c>
      <c r="Q18" s="587">
        <f t="shared" si="7"/>
        <v>0.5366666666666684</v>
      </c>
      <c r="R18" s="31"/>
    </row>
    <row r="19" spans="1:18" ht="15.95" customHeight="1" x14ac:dyDescent="0.25">
      <c r="A19" s="47" t="str">
        <f>' 15'!A19</f>
        <v>prosinec</v>
      </c>
      <c r="B19" s="41">
        <v>1.4161290322580646</v>
      </c>
      <c r="C19" s="45">
        <v>6.1</v>
      </c>
      <c r="D19" s="45">
        <v>-3.3</v>
      </c>
      <c r="E19" s="41">
        <v>-0.43548387096774194</v>
      </c>
      <c r="F19" s="253">
        <f t="shared" si="0"/>
        <v>1.8516129032258066</v>
      </c>
      <c r="G19" s="870">
        <v>1.0096774193548386</v>
      </c>
      <c r="H19" s="157">
        <f t="shared" si="1"/>
        <v>0.40645161290322607</v>
      </c>
      <c r="I19" s="632"/>
      <c r="J19" s="585"/>
      <c r="K19" s="585" t="str">
        <f t="shared" si="2"/>
        <v>prosinec</v>
      </c>
      <c r="L19" s="586">
        <f t="shared" si="3"/>
        <v>-0.43548387096774194</v>
      </c>
      <c r="M19" s="586">
        <f t="shared" si="4"/>
        <v>1.0096774193548386</v>
      </c>
      <c r="N19" s="586">
        <f t="shared" si="5"/>
        <v>1.4161290322580646</v>
      </c>
      <c r="O19" s="421"/>
      <c r="P19" s="216" t="str">
        <f t="shared" si="6"/>
        <v>prosinec</v>
      </c>
      <c r="Q19" s="587">
        <f t="shared" si="7"/>
        <v>0.40645161290322607</v>
      </c>
      <c r="R19" s="31"/>
    </row>
    <row r="20" spans="1:18" ht="15.95" customHeight="1" x14ac:dyDescent="0.25">
      <c r="A20" s="22" t="str">
        <f>' 15'!A20</f>
        <v>I. čtvrtletí</v>
      </c>
      <c r="B20" s="52">
        <f>AVERAGE(B8:B10)</f>
        <v>-8.9631336405529963E-2</v>
      </c>
      <c r="C20" s="48">
        <f>MAX(C8:C10)</f>
        <v>8.5</v>
      </c>
      <c r="D20" s="48">
        <f>MIN(D8:D10)</f>
        <v>-11.8</v>
      </c>
      <c r="E20" s="52">
        <f>AVERAGE(E8:E10)</f>
        <v>0.22662217278457542</v>
      </c>
      <c r="F20" s="65">
        <f t="shared" ref="F20:F26" si="8">B20-E20</f>
        <v>-0.31625350919010536</v>
      </c>
      <c r="G20" s="869">
        <f>AVERAGE(G8:G10)</f>
        <v>0.57553763440860217</v>
      </c>
      <c r="H20" s="253">
        <f t="shared" si="1"/>
        <v>-0.66516897081413218</v>
      </c>
    </row>
    <row r="21" spans="1:18" ht="15.95" customHeight="1" x14ac:dyDescent="0.25">
      <c r="A21" s="22" t="str">
        <f>' 15'!A21</f>
        <v>II. čtvrtletí</v>
      </c>
      <c r="B21" s="52">
        <f>AVERAGE(B11:B13)</f>
        <v>15.72931899641577</v>
      </c>
      <c r="C21" s="48">
        <f>MAX(C11:C13)</f>
        <v>21.8</v>
      </c>
      <c r="D21" s="48">
        <f>MIN(D11:D13)</f>
        <v>4.0999999999999996</v>
      </c>
      <c r="E21" s="52">
        <f>AVERAGE(E11:E13)</f>
        <v>12.104946236559142</v>
      </c>
      <c r="F21" s="253">
        <f t="shared" si="8"/>
        <v>3.6243727598566284</v>
      </c>
      <c r="G21" s="869">
        <f>AVERAGE(G11:G13)</f>
        <v>13.206057347670251</v>
      </c>
      <c r="H21" s="253">
        <f t="shared" si="1"/>
        <v>2.5232616487455193</v>
      </c>
    </row>
    <row r="22" spans="1:18" ht="15.95" customHeight="1" x14ac:dyDescent="0.25">
      <c r="A22" s="22" t="str">
        <f>' 15'!A22</f>
        <v>III. čtvrtletí</v>
      </c>
      <c r="B22" s="52">
        <f>AVERAGE(B14:B16)</f>
        <v>18.530358422939067</v>
      </c>
      <c r="C22" s="48">
        <f>MAX(C14:C16)</f>
        <v>26.6</v>
      </c>
      <c r="D22" s="48">
        <f>MIN(D14:D16)</f>
        <v>5.4</v>
      </c>
      <c r="E22" s="52">
        <f>AVERAGE(E14:E16)</f>
        <v>15.918387096774197</v>
      </c>
      <c r="F22" s="253">
        <f t="shared" si="8"/>
        <v>2.6119713261648698</v>
      </c>
      <c r="G22" s="869">
        <f>AVERAGE(G14:G16)</f>
        <v>16.611182795698927</v>
      </c>
      <c r="H22" s="253">
        <f t="shared" si="1"/>
        <v>1.9191756272401399</v>
      </c>
    </row>
    <row r="23" spans="1:18" ht="15.95" customHeight="1" x14ac:dyDescent="0.25">
      <c r="A23" s="47" t="str">
        <f>' 15'!A23</f>
        <v>IV. čtvrtletí</v>
      </c>
      <c r="B23" s="61">
        <f>AVERAGE(B17:B19)</f>
        <v>5.3304301075268823</v>
      </c>
      <c r="C23" s="49">
        <f>MAX(C17:C19)</f>
        <v>15</v>
      </c>
      <c r="D23" s="49">
        <f>MIN(D17:D19)</f>
        <v>-3.9</v>
      </c>
      <c r="E23" s="61">
        <f>AVERAGE(E17:E19)</f>
        <v>3.3982437275985657</v>
      </c>
      <c r="F23" s="253">
        <f t="shared" si="8"/>
        <v>1.9321863799283165</v>
      </c>
      <c r="G23" s="870">
        <f>AVERAGE(G17:G19)</f>
        <v>4.871971326164874</v>
      </c>
      <c r="H23" s="157">
        <f t="shared" si="1"/>
        <v>0.45845878136200824</v>
      </c>
      <c r="I23" s="21"/>
    </row>
    <row r="24" spans="1:18" ht="15.95" customHeight="1" x14ac:dyDescent="0.25">
      <c r="A24" s="378" t="str">
        <f>' 15'!A24</f>
        <v>I. pololetí</v>
      </c>
      <c r="B24" s="50">
        <f>AVERAGE(B8:B13)</f>
        <v>7.8198438300051194</v>
      </c>
      <c r="C24" s="30">
        <f>MAX(C8:C13)</f>
        <v>21.8</v>
      </c>
      <c r="D24" s="30">
        <f>MIN(D8:D13)</f>
        <v>-11.8</v>
      </c>
      <c r="E24" s="50">
        <f>AVERAGE(E8:E13)</f>
        <v>6.1657842046718585</v>
      </c>
      <c r="F24" s="65">
        <f t="shared" si="8"/>
        <v>1.6540596253332609</v>
      </c>
      <c r="G24" s="871">
        <f>AVERAGE(G8:G13)</f>
        <v>6.8907974910394261</v>
      </c>
      <c r="H24" s="253">
        <f t="shared" si="1"/>
        <v>0.92904633896569333</v>
      </c>
    </row>
    <row r="25" spans="1:18" ht="15.95" customHeight="1" x14ac:dyDescent="0.25">
      <c r="A25" s="47" t="str">
        <f>' 15'!A25</f>
        <v>II. pololetí</v>
      </c>
      <c r="B25" s="52">
        <f>AVERAGE(B14:B19)</f>
        <v>11.930394265232977</v>
      </c>
      <c r="C25" s="48">
        <f>MAX(C14:C19)</f>
        <v>26.6</v>
      </c>
      <c r="D25" s="48">
        <f>MIN(D14:D19)</f>
        <v>-3.9</v>
      </c>
      <c r="E25" s="52">
        <f>AVERAGE(E14:E19)</f>
        <v>9.658315412186381</v>
      </c>
      <c r="F25" s="253">
        <f t="shared" si="8"/>
        <v>2.2720788530465956</v>
      </c>
      <c r="G25" s="869">
        <f>AVERAGE(G14:G19)</f>
        <v>10.741577060931901</v>
      </c>
      <c r="H25" s="157">
        <f t="shared" si="1"/>
        <v>1.1888172043010758</v>
      </c>
      <c r="I25" s="21"/>
    </row>
    <row r="26" spans="1:18" ht="15.95" customHeight="1" x14ac:dyDescent="0.25">
      <c r="A26" s="1003" t="str">
        <f>' 15'!A26</f>
        <v>rok</v>
      </c>
      <c r="B26" s="1009">
        <f>AVERAGE(B8:B19)</f>
        <v>9.8751190476190462</v>
      </c>
      <c r="C26" s="1010">
        <f>MAX(C8:C19)</f>
        <v>26.6</v>
      </c>
      <c r="D26" s="1010">
        <f>MIN(D8:D19)</f>
        <v>-11.8</v>
      </c>
      <c r="E26" s="1009">
        <f>AVERAGE(E8:E19)</f>
        <v>7.9120498084291215</v>
      </c>
      <c r="F26" s="1011">
        <f t="shared" si="8"/>
        <v>1.9630692391899247</v>
      </c>
      <c r="G26" s="1012">
        <f>AVERAGE(G8:G19)</f>
        <v>8.8161872759856621</v>
      </c>
      <c r="H26" s="1011">
        <f>B26-G26</f>
        <v>1.0589317716333841</v>
      </c>
      <c r="I26" s="1007"/>
    </row>
    <row r="27" spans="1:18" ht="9.75" customHeight="1" x14ac:dyDescent="0.25">
      <c r="A27" s="1008"/>
      <c r="D27" s="1008"/>
      <c r="F27" s="1008"/>
      <c r="H27" s="1008"/>
    </row>
    <row r="29" spans="1:18" ht="12" customHeight="1" x14ac:dyDescent="0.25">
      <c r="A29" s="2470"/>
      <c r="B29" s="2470"/>
      <c r="C29" s="2470"/>
      <c r="D29" s="2470"/>
      <c r="E29" s="2470"/>
      <c r="F29" s="2470"/>
      <c r="G29" s="2470"/>
      <c r="H29" s="2470"/>
    </row>
    <row r="30" spans="1:18" ht="12" customHeight="1" x14ac:dyDescent="0.25">
      <c r="B30" s="54"/>
      <c r="C30" s="54"/>
      <c r="D30" s="54"/>
    </row>
    <row r="31" spans="1:18" ht="12" customHeight="1" x14ac:dyDescent="0.25">
      <c r="B31" s="54"/>
      <c r="C31" s="54"/>
      <c r="D31" s="54"/>
    </row>
    <row r="32" spans="1:18" ht="12" customHeight="1" x14ac:dyDescent="0.25">
      <c r="B32" s="54"/>
      <c r="C32" s="54"/>
      <c r="D32" s="54"/>
    </row>
    <row r="33" spans="2:4" ht="12" customHeight="1" x14ac:dyDescent="0.25">
      <c r="B33" s="54"/>
      <c r="C33" s="54"/>
      <c r="D33" s="54"/>
    </row>
    <row r="34" spans="2:4" ht="12" customHeight="1" x14ac:dyDescent="0.25">
      <c r="B34" s="54"/>
      <c r="C34" s="54"/>
      <c r="D34" s="54"/>
    </row>
    <row r="35" spans="2:4" ht="12" customHeight="1" x14ac:dyDescent="0.25">
      <c r="B35" s="54"/>
      <c r="C35" s="54"/>
      <c r="D35" s="54"/>
    </row>
    <row r="36" spans="2:4" ht="12" customHeight="1" x14ac:dyDescent="0.25">
      <c r="B36" s="54"/>
      <c r="C36" s="54"/>
      <c r="D36" s="54"/>
    </row>
    <row r="37" spans="2:4" ht="12" customHeight="1" x14ac:dyDescent="0.25">
      <c r="B37" s="54"/>
      <c r="C37" s="54"/>
      <c r="D37" s="54"/>
    </row>
    <row r="38" spans="2:4" ht="12" customHeight="1" x14ac:dyDescent="0.25">
      <c r="B38" s="54"/>
      <c r="C38" s="54"/>
      <c r="D38" s="54"/>
    </row>
    <row r="39" spans="2:4" ht="12" customHeight="1" x14ac:dyDescent="0.25">
      <c r="B39" s="54"/>
      <c r="C39" s="54"/>
      <c r="D39" s="54"/>
    </row>
    <row r="40" spans="2:4" ht="12" customHeight="1" x14ac:dyDescent="0.25">
      <c r="B40" s="54"/>
      <c r="C40" s="54"/>
      <c r="D40" s="54"/>
    </row>
    <row r="41" spans="2:4" ht="12" customHeight="1" x14ac:dyDescent="0.25">
      <c r="B41" s="54"/>
      <c r="C41" s="54"/>
      <c r="D41" s="54"/>
    </row>
    <row r="42" spans="2:4" ht="12" customHeight="1" x14ac:dyDescent="0.25"/>
    <row r="43" spans="2:4" ht="12" customHeight="1" x14ac:dyDescent="0.25"/>
    <row r="44" spans="2:4" ht="12" customHeight="1" x14ac:dyDescent="0.25"/>
    <row r="45" spans="2:4" ht="12" customHeight="1" x14ac:dyDescent="0.25"/>
    <row r="46" spans="2:4" ht="12" customHeight="1" x14ac:dyDescent="0.25"/>
  </sheetData>
  <mergeCells count="6">
    <mergeCell ref="I5:Q5"/>
    <mergeCell ref="A29:H29"/>
    <mergeCell ref="B5:H5"/>
    <mergeCell ref="A2:P2"/>
    <mergeCell ref="Q2:R2"/>
    <mergeCell ref="B6:H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3"/>
  <sheetViews>
    <sheetView view="pageBreakPreview" zoomScaleNormal="100" zoomScaleSheetLayoutView="100" workbookViewId="0">
      <selection activeCell="P17" sqref="P17"/>
    </sheetView>
  </sheetViews>
  <sheetFormatPr defaultRowHeight="12.75" x14ac:dyDescent="0.2"/>
  <cols>
    <col min="1" max="1" width="5.42578125" style="86" customWidth="1"/>
    <col min="2" max="3" width="7.7109375" style="86" customWidth="1"/>
    <col min="4" max="4" width="6.7109375" style="86" customWidth="1"/>
    <col min="5" max="6" width="7.7109375" style="86" customWidth="1"/>
    <col min="7" max="9" width="6.7109375" style="86" customWidth="1"/>
    <col min="10" max="13" width="7.7109375" style="86" customWidth="1"/>
    <col min="14" max="14" width="1.7109375" style="86" customWidth="1"/>
    <col min="15" max="15" width="2.85546875" style="86" customWidth="1"/>
    <col min="16" max="16384" width="9.140625" style="86"/>
  </cols>
  <sheetData>
    <row r="2" spans="1:20" ht="20.100000000000001" customHeight="1" thickBot="1" x14ac:dyDescent="0.3">
      <c r="A2" s="2324" t="s">
        <v>396</v>
      </c>
      <c r="B2" s="2324"/>
      <c r="C2" s="2324"/>
      <c r="D2" s="2324"/>
      <c r="E2" s="2324"/>
      <c r="F2" s="2324"/>
      <c r="G2" s="2324"/>
      <c r="H2" s="2324"/>
      <c r="I2" s="2324"/>
      <c r="J2" s="2324"/>
      <c r="K2" s="2495" t="s">
        <v>528</v>
      </c>
      <c r="L2" s="2495"/>
      <c r="M2" s="2495"/>
      <c r="N2" s="2495"/>
    </row>
    <row r="3" spans="1:20" ht="20.100000000000001" customHeight="1" x14ac:dyDescent="0.25">
      <c r="A3" s="2051"/>
      <c r="B3" s="2051"/>
      <c r="C3" s="2051"/>
      <c r="D3" s="2051"/>
      <c r="E3" s="2051"/>
      <c r="F3" s="2051"/>
      <c r="G3" s="2051"/>
      <c r="H3" s="2051"/>
      <c r="I3" s="2051"/>
      <c r="J3" s="2051"/>
      <c r="K3" s="94"/>
      <c r="L3" s="94"/>
      <c r="M3" s="94"/>
      <c r="N3" s="94"/>
    </row>
    <row r="4" spans="1:20" ht="13.5" customHeight="1" x14ac:dyDescent="0.25">
      <c r="A4" s="87"/>
      <c r="B4" s="2501" t="s">
        <v>654</v>
      </c>
      <c r="C4" s="2501"/>
      <c r="D4" s="2501"/>
      <c r="E4" s="2501"/>
      <c r="F4" s="2501"/>
      <c r="G4" s="2501"/>
      <c r="H4" s="2501"/>
      <c r="I4" s="2501"/>
      <c r="J4" s="2501"/>
      <c r="K4" s="2501"/>
      <c r="L4" s="2501"/>
      <c r="M4" s="2501"/>
      <c r="N4" s="105"/>
    </row>
    <row r="5" spans="1:20" ht="17.25" customHeight="1" x14ac:dyDescent="0.2">
      <c r="A5" s="105"/>
      <c r="B5" s="134"/>
      <c r="C5" s="105"/>
      <c r="D5" s="2052"/>
      <c r="H5" s="2491" t="s">
        <v>759</v>
      </c>
      <c r="I5" s="2492"/>
      <c r="M5" s="2052"/>
      <c r="N5" s="105"/>
    </row>
    <row r="6" spans="1:20" ht="15" customHeight="1" x14ac:dyDescent="0.25">
      <c r="A6" s="2487" t="str">
        <f>' 15'!A7</f>
        <v>období</v>
      </c>
      <c r="B6" s="2496" t="s">
        <v>357</v>
      </c>
      <c r="C6" s="2497"/>
      <c r="D6" s="2498"/>
      <c r="E6" s="2496" t="s">
        <v>365</v>
      </c>
      <c r="F6" s="2497"/>
      <c r="G6" s="2497"/>
      <c r="H6" s="2493"/>
      <c r="I6" s="2494"/>
      <c r="J6" s="2499" t="s">
        <v>122</v>
      </c>
      <c r="K6" s="2499"/>
      <c r="L6" s="2499"/>
      <c r="M6" s="2500"/>
      <c r="N6" s="105"/>
      <c r="Q6" s="2486"/>
      <c r="R6" s="2486"/>
      <c r="S6" s="2486"/>
    </row>
    <row r="7" spans="1:20" ht="33.75" customHeight="1" x14ac:dyDescent="0.25">
      <c r="A7" s="2487"/>
      <c r="B7" s="2489"/>
      <c r="C7" s="2490"/>
      <c r="D7" s="739" t="str">
        <f>' 15'!D6</f>
        <v>meziroční změna</v>
      </c>
      <c r="E7" s="2489"/>
      <c r="F7" s="2490"/>
      <c r="G7" s="739" t="str">
        <f>' 15'!D6</f>
        <v>meziroční změna</v>
      </c>
      <c r="H7" s="2489"/>
      <c r="I7" s="2490"/>
      <c r="J7" s="619" t="s">
        <v>22</v>
      </c>
      <c r="K7" s="615" t="s">
        <v>24</v>
      </c>
      <c r="L7" s="616" t="s">
        <v>236</v>
      </c>
      <c r="M7" s="623" t="s">
        <v>366</v>
      </c>
      <c r="N7" s="105"/>
      <c r="P7" s="89"/>
      <c r="Q7" s="89"/>
      <c r="R7" s="89"/>
      <c r="S7" s="89"/>
    </row>
    <row r="8" spans="1:20" ht="15" customHeight="1" x14ac:dyDescent="0.25">
      <c r="A8" s="2488"/>
      <c r="B8" s="1014" t="s">
        <v>494</v>
      </c>
      <c r="C8" s="1669" t="s">
        <v>50</v>
      </c>
      <c r="D8" s="741" t="s">
        <v>51</v>
      </c>
      <c r="E8" s="1014" t="s">
        <v>494</v>
      </c>
      <c r="F8" s="1669" t="s">
        <v>50</v>
      </c>
      <c r="G8" s="741" t="s">
        <v>51</v>
      </c>
      <c r="H8" s="1014" t="s">
        <v>494</v>
      </c>
      <c r="I8" s="2042" t="s">
        <v>50</v>
      </c>
      <c r="J8" s="617" t="s">
        <v>25</v>
      </c>
      <c r="K8" s="618" t="s">
        <v>25</v>
      </c>
      <c r="L8" s="618" t="s">
        <v>25</v>
      </c>
      <c r="M8" s="223" t="s">
        <v>25</v>
      </c>
      <c r="N8" s="88"/>
      <c r="P8" s="90"/>
      <c r="Q8" s="90"/>
      <c r="R8" s="90"/>
      <c r="S8" s="90"/>
    </row>
    <row r="9" spans="1:20" ht="15" customHeight="1" x14ac:dyDescent="0.25">
      <c r="A9" s="227">
        <v>2009</v>
      </c>
      <c r="B9" s="1159">
        <v>8161.3</v>
      </c>
      <c r="C9" s="1160">
        <v>86216.2</v>
      </c>
      <c r="D9" s="776">
        <v>-0.06</v>
      </c>
      <c r="E9" s="1159">
        <v>8312.5</v>
      </c>
      <c r="F9" s="1160">
        <v>87817.7</v>
      </c>
      <c r="G9" s="776">
        <v>-9.4E-2</v>
      </c>
      <c r="H9" s="2045">
        <f>E9-B9</f>
        <v>151.19999999999982</v>
      </c>
      <c r="I9" s="2046">
        <f>F9-C9</f>
        <v>1601.5</v>
      </c>
      <c r="J9" s="636">
        <v>8.8000000000000007</v>
      </c>
      <c r="K9" s="112">
        <v>8</v>
      </c>
      <c r="L9" s="112">
        <v>0.80000000000000071</v>
      </c>
      <c r="M9" s="640">
        <v>0.9</v>
      </c>
      <c r="N9" s="105"/>
      <c r="P9" s="91"/>
      <c r="Q9" s="91"/>
      <c r="R9" s="91"/>
      <c r="S9" s="91"/>
      <c r="T9" s="92"/>
    </row>
    <row r="10" spans="1:20" ht="15" customHeight="1" x14ac:dyDescent="0.25">
      <c r="A10" s="225">
        <v>2010</v>
      </c>
      <c r="B10" s="1161">
        <v>8979.2000000000007</v>
      </c>
      <c r="C10" s="213">
        <v>95138.4</v>
      </c>
      <c r="D10" s="777">
        <v>0.1</v>
      </c>
      <c r="E10" s="1161">
        <v>8668.2000000000007</v>
      </c>
      <c r="F10" s="213">
        <v>91842.6</v>
      </c>
      <c r="G10" s="777">
        <v>4.2999999999999997E-2</v>
      </c>
      <c r="H10" s="2047">
        <f t="shared" ref="H10:H18" si="0">E10-B10</f>
        <v>-311</v>
      </c>
      <c r="I10" s="2048">
        <f t="shared" ref="I10:I18" si="1">F10-C10</f>
        <v>-3295.7999999999884</v>
      </c>
      <c r="J10" s="637">
        <v>7.6</v>
      </c>
      <c r="K10" s="226">
        <v>8</v>
      </c>
      <c r="L10" s="226">
        <v>-0.40000000000000036</v>
      </c>
      <c r="M10" s="638">
        <f>J10-J9</f>
        <v>-1.2000000000000011</v>
      </c>
      <c r="N10" s="105"/>
      <c r="P10" s="91"/>
      <c r="Q10" s="91"/>
      <c r="R10" s="91"/>
      <c r="S10" s="91"/>
      <c r="T10" s="92"/>
    </row>
    <row r="11" spans="1:20" ht="15" customHeight="1" x14ac:dyDescent="0.25">
      <c r="A11" s="227">
        <v>2011</v>
      </c>
      <c r="B11" s="1159">
        <v>8085.8</v>
      </c>
      <c r="C11" s="1160">
        <v>85645.6</v>
      </c>
      <c r="D11" s="776">
        <v>-0.1</v>
      </c>
      <c r="E11" s="1159">
        <v>8384.4</v>
      </c>
      <c r="F11" s="1160">
        <v>88808.7</v>
      </c>
      <c r="G11" s="776">
        <v>-3.3000000000000002E-2</v>
      </c>
      <c r="H11" s="2049">
        <f t="shared" si="0"/>
        <v>298.59999999999945</v>
      </c>
      <c r="I11" s="2050">
        <f t="shared" si="1"/>
        <v>3163.0999999999913</v>
      </c>
      <c r="J11" s="636">
        <v>8.9</v>
      </c>
      <c r="K11" s="112">
        <v>8</v>
      </c>
      <c r="L11" s="112">
        <v>0.90000000000000036</v>
      </c>
      <c r="M11" s="640">
        <f t="shared" ref="M11:M16" si="2">J11-J10</f>
        <v>1.3000000000000007</v>
      </c>
      <c r="N11" s="105"/>
      <c r="P11" s="91"/>
      <c r="Q11" s="91"/>
      <c r="R11" s="91"/>
      <c r="S11" s="91"/>
      <c r="T11" s="92"/>
    </row>
    <row r="12" spans="1:20" ht="15" customHeight="1" x14ac:dyDescent="0.25">
      <c r="A12" s="225">
        <v>2012</v>
      </c>
      <c r="B12" s="1161">
        <v>8158.2250050503235</v>
      </c>
      <c r="C12" s="213">
        <v>86325.782351578484</v>
      </c>
      <c r="D12" s="777">
        <v>8.9605550404244193E-3</v>
      </c>
      <c r="E12" s="1161">
        <v>8252.4311379860101</v>
      </c>
      <c r="F12" s="213">
        <v>87323.071514334908</v>
      </c>
      <c r="G12" s="777">
        <v>-1.5736986462843616E-2</v>
      </c>
      <c r="H12" s="2047">
        <f t="shared" si="0"/>
        <v>94.206132935686583</v>
      </c>
      <c r="I12" s="2048">
        <f t="shared" si="1"/>
        <v>997.28916275642405</v>
      </c>
      <c r="J12" s="637">
        <v>8.6999999999999993</v>
      </c>
      <c r="K12" s="226">
        <v>8.0083333333333329</v>
      </c>
      <c r="L12" s="226">
        <v>0.70985755778025172</v>
      </c>
      <c r="M12" s="638">
        <f t="shared" si="2"/>
        <v>-0.20000000000000107</v>
      </c>
      <c r="N12" s="105"/>
      <c r="P12" s="91"/>
      <c r="Q12" s="91"/>
      <c r="R12" s="91"/>
      <c r="S12" s="91"/>
      <c r="T12" s="92"/>
    </row>
    <row r="13" spans="1:20" ht="15" customHeight="1" x14ac:dyDescent="0.25">
      <c r="A13" s="227">
        <v>2013</v>
      </c>
      <c r="B13" s="1159">
        <v>8277.0944147694499</v>
      </c>
      <c r="C13" s="1160">
        <v>87968.597795719528</v>
      </c>
      <c r="D13" s="776">
        <v>1.4570499054088446E-2</v>
      </c>
      <c r="E13" s="1159">
        <v>8353.3381749207947</v>
      </c>
      <c r="F13" s="1160">
        <v>88787.815472290153</v>
      </c>
      <c r="G13" s="776">
        <v>1.2227552735376207E-2</v>
      </c>
      <c r="H13" s="2049">
        <f t="shared" si="0"/>
        <v>76.243760151344759</v>
      </c>
      <c r="I13" s="2050">
        <f t="shared" si="1"/>
        <v>819.21767657062446</v>
      </c>
      <c r="J13" s="636">
        <v>8.3000000000000007</v>
      </c>
      <c r="K13" s="112">
        <v>7.9083333333333323</v>
      </c>
      <c r="L13" s="112">
        <v>0.38354262672811235</v>
      </c>
      <c r="M13" s="640">
        <f t="shared" si="2"/>
        <v>-0.39999999999999858</v>
      </c>
      <c r="N13" s="105"/>
      <c r="P13" s="91"/>
      <c r="Q13" s="91"/>
      <c r="R13" s="91"/>
      <c r="S13" s="91"/>
      <c r="T13" s="92"/>
    </row>
    <row r="14" spans="1:20" ht="15" customHeight="1" x14ac:dyDescent="0.25">
      <c r="A14" s="225">
        <v>2014</v>
      </c>
      <c r="B14" s="1161">
        <v>7280.4197495994158</v>
      </c>
      <c r="C14" s="213">
        <v>77409.119574989789</v>
      </c>
      <c r="D14" s="777">
        <v>-0.1204135914399613</v>
      </c>
      <c r="E14" s="1161">
        <v>8040.7391621005245</v>
      </c>
      <c r="F14" s="213">
        <v>85490.558989550787</v>
      </c>
      <c r="G14" s="777">
        <v>-3.7422046884057134E-2</v>
      </c>
      <c r="H14" s="2047">
        <f t="shared" si="0"/>
        <v>760.31941250110867</v>
      </c>
      <c r="I14" s="2048">
        <f t="shared" si="1"/>
        <v>8081.4394145609986</v>
      </c>
      <c r="J14" s="637">
        <v>9.6999999999999993</v>
      </c>
      <c r="K14" s="226">
        <v>7.9083333333333323</v>
      </c>
      <c r="L14" s="226">
        <v>1.8356861239119331</v>
      </c>
      <c r="M14" s="638">
        <f t="shared" si="2"/>
        <v>1.3999999999999986</v>
      </c>
      <c r="N14" s="105"/>
      <c r="P14" s="91"/>
      <c r="Q14" s="91"/>
      <c r="R14" s="91"/>
      <c r="S14" s="91"/>
      <c r="T14" s="92"/>
    </row>
    <row r="15" spans="1:20" ht="15" customHeight="1" x14ac:dyDescent="0.25">
      <c r="A15" s="227">
        <v>2015</v>
      </c>
      <c r="B15" s="1159">
        <v>7607.5646329449373</v>
      </c>
      <c r="C15" s="1160">
        <v>81067.901423777163</v>
      </c>
      <c r="D15" s="776">
        <v>4.4934294270935982E-2</v>
      </c>
      <c r="E15" s="1159">
        <v>8085.3660724135771</v>
      </c>
      <c r="F15" s="1160">
        <v>86156.122699078463</v>
      </c>
      <c r="G15" s="776">
        <v>5.5501004837215061E-3</v>
      </c>
      <c r="H15" s="2049">
        <f t="shared" si="0"/>
        <v>477.80143946863973</v>
      </c>
      <c r="I15" s="2050">
        <f t="shared" si="1"/>
        <v>5088.2212753013009</v>
      </c>
      <c r="J15" s="636">
        <v>9.8000000000000007</v>
      </c>
      <c r="K15" s="112">
        <v>7.9120498084291215</v>
      </c>
      <c r="L15" s="112">
        <v>1.8737054399067725</v>
      </c>
      <c r="M15" s="640">
        <f t="shared" si="2"/>
        <v>0.10000000000000142</v>
      </c>
      <c r="N15" s="105"/>
      <c r="P15" s="91"/>
      <c r="Q15" s="91"/>
      <c r="R15" s="91"/>
      <c r="S15" s="91"/>
      <c r="T15" s="92"/>
    </row>
    <row r="16" spans="1:20" ht="15" customHeight="1" x14ac:dyDescent="0.25">
      <c r="A16" s="225">
        <v>2016</v>
      </c>
      <c r="B16" s="1161">
        <v>8255.1342335338559</v>
      </c>
      <c r="C16" s="213">
        <v>88243.167217199996</v>
      </c>
      <c r="D16" s="777">
        <v>8.5121800711963222E-2</v>
      </c>
      <c r="E16" s="1161">
        <v>8432.6727866868077</v>
      </c>
      <c r="F16" s="213">
        <v>90140.382751314683</v>
      </c>
      <c r="G16" s="777">
        <v>4.2954977073728896E-2</v>
      </c>
      <c r="H16" s="2047">
        <f t="shared" si="0"/>
        <v>177.53855315295186</v>
      </c>
      <c r="I16" s="2048">
        <f t="shared" si="1"/>
        <v>1897.2155341146863</v>
      </c>
      <c r="J16" s="637">
        <v>8.9722459037378375</v>
      </c>
      <c r="K16" s="226">
        <v>7.9</v>
      </c>
      <c r="L16" s="226">
        <v>1.0601960953087159</v>
      </c>
      <c r="M16" s="638">
        <f t="shared" si="2"/>
        <v>-0.82775409626216323</v>
      </c>
      <c r="N16" s="105"/>
      <c r="P16" s="91"/>
      <c r="Q16" s="91"/>
      <c r="R16" s="91"/>
      <c r="S16" s="91"/>
      <c r="T16" s="92"/>
    </row>
    <row r="17" spans="1:20" ht="15" customHeight="1" x14ac:dyDescent="0.25">
      <c r="A17" s="227">
        <v>2017</v>
      </c>
      <c r="B17" s="1159">
        <v>8527.4827534189189</v>
      </c>
      <c r="C17" s="1160">
        <v>90996.221726979784</v>
      </c>
      <c r="D17" s="776">
        <v>3.2991410215806531E-2</v>
      </c>
      <c r="E17" s="1159">
        <v>8733.122113124442</v>
      </c>
      <c r="F17" s="1160">
        <v>93188.184327210576</v>
      </c>
      <c r="G17" s="776">
        <v>3.5629193025486831E-2</v>
      </c>
      <c r="H17" s="2049">
        <f t="shared" si="0"/>
        <v>205.63935970552302</v>
      </c>
      <c r="I17" s="2050">
        <f t="shared" si="1"/>
        <v>2191.9626002307923</v>
      </c>
      <c r="J17" s="636">
        <v>8.8161872759856621</v>
      </c>
      <c r="K17" s="112">
        <v>7.9120498084291215</v>
      </c>
      <c r="L17" s="112">
        <v>0.90413746755654056</v>
      </c>
      <c r="M17" s="640">
        <f>J17-J16</f>
        <v>-0.15605862775217538</v>
      </c>
      <c r="N17" s="105"/>
      <c r="P17" s="91">
        <f>C10-C14</f>
        <v>17729.280425010205</v>
      </c>
      <c r="Q17" s="91"/>
      <c r="R17" s="91"/>
      <c r="S17" s="91"/>
      <c r="T17" s="92"/>
    </row>
    <row r="18" spans="1:20" ht="15" customHeight="1" x14ac:dyDescent="0.25">
      <c r="A18" s="94">
        <v>2018</v>
      </c>
      <c r="B18" s="417">
        <f>' 15'!B26</f>
        <v>8182.7561269882699</v>
      </c>
      <c r="C18" s="37">
        <f>' 15'!H26</f>
        <v>87306.411272440775</v>
      </c>
      <c r="D18" s="778">
        <f>' 15'!D26</f>
        <v>-4.0425367766641102E-2</v>
      </c>
      <c r="E18" s="417">
        <f>' 15'!E26</f>
        <v>8634.4743233258068</v>
      </c>
      <c r="F18" s="1162">
        <f>' 15'!J26</f>
        <v>92125.430102076745</v>
      </c>
      <c r="G18" s="778">
        <f>' 15'!G26</f>
        <v>-1.1295821645546874E-2</v>
      </c>
      <c r="H18" s="2047">
        <f t="shared" si="0"/>
        <v>451.71819633753694</v>
      </c>
      <c r="I18" s="2048">
        <f t="shared" si="1"/>
        <v>4819.0188296359702</v>
      </c>
      <c r="J18" s="769">
        <f>' 17'!B26</f>
        <v>9.8751190476190462</v>
      </c>
      <c r="K18" s="107">
        <v>7.9120498084291215</v>
      </c>
      <c r="L18" s="107">
        <f>' 17'!F26</f>
        <v>1.9630692391899247</v>
      </c>
      <c r="M18" s="640">
        <f>J18-J17</f>
        <v>1.0589317716333841</v>
      </c>
      <c r="N18" s="105"/>
      <c r="P18" s="91"/>
      <c r="Q18" s="91"/>
      <c r="R18" s="93"/>
      <c r="S18" s="93"/>
      <c r="T18" s="92"/>
    </row>
    <row r="19" spans="1:20" ht="5.0999999999999996" customHeight="1" x14ac:dyDescent="0.25">
      <c r="A19" s="770"/>
      <c r="B19" s="476"/>
      <c r="C19" s="771"/>
      <c r="D19" s="775"/>
      <c r="E19" s="771"/>
      <c r="F19" s="773"/>
      <c r="G19" s="775"/>
      <c r="H19" s="772"/>
      <c r="I19" s="775"/>
      <c r="J19" s="771"/>
      <c r="K19" s="773"/>
      <c r="L19" s="772"/>
      <c r="M19" s="775"/>
      <c r="N19" s="774"/>
      <c r="P19" s="91"/>
      <c r="Q19" s="97"/>
      <c r="S19" s="92"/>
      <c r="T19" s="92"/>
    </row>
    <row r="20" spans="1:20" ht="12.95" customHeight="1" x14ac:dyDescent="0.25">
      <c r="A20" s="94"/>
      <c r="B20" s="91"/>
      <c r="C20" s="91"/>
      <c r="D20" s="91"/>
      <c r="E20" s="95"/>
      <c r="F20" s="95"/>
      <c r="G20" s="96"/>
      <c r="H20" s="96"/>
      <c r="I20" s="96"/>
      <c r="J20" s="95"/>
      <c r="K20" s="98"/>
      <c r="L20" s="96"/>
      <c r="M20" s="96"/>
      <c r="P20" s="91"/>
      <c r="Q20" s="97"/>
      <c r="S20" s="92"/>
      <c r="T20" s="92"/>
    </row>
    <row r="21" spans="1:20" ht="12.95" customHeight="1" x14ac:dyDescent="0.25">
      <c r="A21" s="94"/>
      <c r="B21" s="76"/>
      <c r="C21" s="76" t="str">
        <f>B6</f>
        <v>skutečnost</v>
      </c>
      <c r="D21" s="76" t="str">
        <f>E6</f>
        <v>přepočet</v>
      </c>
      <c r="E21" s="95" t="str">
        <f>J7</f>
        <v>průměr</v>
      </c>
      <c r="F21" s="95"/>
      <c r="G21" s="96" t="str">
        <f>B6</f>
        <v>skutečnost</v>
      </c>
      <c r="H21" s="96"/>
      <c r="I21" s="96"/>
      <c r="J21" s="95"/>
      <c r="K21" s="95"/>
      <c r="L21" s="96"/>
      <c r="M21" s="96"/>
      <c r="P21" s="91"/>
      <c r="Q21" s="97"/>
    </row>
    <row r="22" spans="1:20" ht="12.95" customHeight="1" x14ac:dyDescent="0.25">
      <c r="A22" s="94"/>
      <c r="B22" s="106">
        <f>A9</f>
        <v>2009</v>
      </c>
      <c r="C22" s="107">
        <f>B9</f>
        <v>8161.3</v>
      </c>
      <c r="D22" s="107">
        <f>E9</f>
        <v>8312.5</v>
      </c>
      <c r="E22" s="95">
        <f>J9</f>
        <v>8.8000000000000007</v>
      </c>
      <c r="F22" s="114">
        <f>A9</f>
        <v>2009</v>
      </c>
      <c r="G22" s="113">
        <f>C22</f>
        <v>8161.3</v>
      </c>
      <c r="H22" s="113"/>
      <c r="I22" s="113"/>
      <c r="J22" s="95">
        <f>$G$23-G22</f>
        <v>817.90000000000055</v>
      </c>
      <c r="K22" s="95"/>
      <c r="L22" s="96"/>
      <c r="M22" s="96"/>
      <c r="P22" s="91"/>
      <c r="Q22" s="97"/>
    </row>
    <row r="23" spans="1:20" ht="12.95" customHeight="1" x14ac:dyDescent="0.25">
      <c r="A23" s="94"/>
      <c r="B23" s="740">
        <f t="shared" ref="B23:B31" si="3">A10</f>
        <v>2010</v>
      </c>
      <c r="C23" s="107">
        <f t="shared" ref="C23:C31" si="4">B10</f>
        <v>8979.2000000000007</v>
      </c>
      <c r="D23" s="107">
        <f t="shared" ref="D23:D31" si="5">E10</f>
        <v>8668.2000000000007</v>
      </c>
      <c r="E23" s="95">
        <f t="shared" ref="E23:E31" si="6">J10</f>
        <v>7.6</v>
      </c>
      <c r="F23" s="114">
        <f t="shared" ref="F23:F31" si="7">A10</f>
        <v>2010</v>
      </c>
      <c r="G23" s="113">
        <f t="shared" ref="G23:G31" si="8">C23</f>
        <v>8979.2000000000007</v>
      </c>
      <c r="H23" s="113"/>
      <c r="I23" s="113"/>
      <c r="J23" s="95">
        <f t="shared" ref="J23:J31" si="9">$G$23-G23</f>
        <v>0</v>
      </c>
      <c r="K23" s="95"/>
      <c r="L23" s="96"/>
      <c r="M23" s="96"/>
      <c r="P23" s="91"/>
      <c r="Q23" s="97"/>
    </row>
    <row r="24" spans="1:20" ht="12.95" customHeight="1" x14ac:dyDescent="0.25">
      <c r="A24" s="94"/>
      <c r="B24" s="740">
        <f t="shared" si="3"/>
        <v>2011</v>
      </c>
      <c r="C24" s="107">
        <f t="shared" si="4"/>
        <v>8085.8</v>
      </c>
      <c r="D24" s="107">
        <f t="shared" si="5"/>
        <v>8384.4</v>
      </c>
      <c r="E24" s="95">
        <f t="shared" si="6"/>
        <v>8.9</v>
      </c>
      <c r="F24" s="114">
        <f t="shared" si="7"/>
        <v>2011</v>
      </c>
      <c r="G24" s="113">
        <f t="shared" si="8"/>
        <v>8085.8</v>
      </c>
      <c r="H24" s="113"/>
      <c r="I24" s="113"/>
      <c r="J24" s="95">
        <f t="shared" si="9"/>
        <v>893.40000000000055</v>
      </c>
      <c r="K24" s="95"/>
      <c r="L24" s="96"/>
      <c r="M24" s="96"/>
      <c r="P24" s="91"/>
      <c r="Q24" s="97"/>
    </row>
    <row r="25" spans="1:20" ht="12.95" customHeight="1" x14ac:dyDescent="0.25">
      <c r="A25" s="94"/>
      <c r="B25" s="740">
        <f t="shared" si="3"/>
        <v>2012</v>
      </c>
      <c r="C25" s="107">
        <f t="shared" si="4"/>
        <v>8158.2250050503235</v>
      </c>
      <c r="D25" s="107">
        <f t="shared" si="5"/>
        <v>8252.4311379860101</v>
      </c>
      <c r="E25" s="95">
        <f t="shared" si="6"/>
        <v>8.6999999999999993</v>
      </c>
      <c r="F25" s="114">
        <f t="shared" si="7"/>
        <v>2012</v>
      </c>
      <c r="G25" s="113">
        <f t="shared" si="8"/>
        <v>8158.2250050503235</v>
      </c>
      <c r="H25" s="113"/>
      <c r="I25" s="113"/>
      <c r="J25" s="95">
        <f t="shared" si="9"/>
        <v>820.97499494967724</v>
      </c>
      <c r="K25" s="95"/>
      <c r="L25" s="96"/>
      <c r="M25" s="96"/>
      <c r="P25" s="91"/>
      <c r="Q25" s="97"/>
    </row>
    <row r="26" spans="1:20" ht="12.95" customHeight="1" x14ac:dyDescent="0.25">
      <c r="A26" s="94"/>
      <c r="B26" s="740">
        <f t="shared" si="3"/>
        <v>2013</v>
      </c>
      <c r="C26" s="107">
        <f t="shared" si="4"/>
        <v>8277.0944147694499</v>
      </c>
      <c r="D26" s="107">
        <f t="shared" si="5"/>
        <v>8353.3381749207947</v>
      </c>
      <c r="E26" s="95">
        <f t="shared" si="6"/>
        <v>8.3000000000000007</v>
      </c>
      <c r="F26" s="114">
        <f t="shared" si="7"/>
        <v>2013</v>
      </c>
      <c r="G26" s="113">
        <f t="shared" si="8"/>
        <v>8277.0944147694499</v>
      </c>
      <c r="H26" s="113"/>
      <c r="I26" s="113"/>
      <c r="J26" s="95">
        <f t="shared" si="9"/>
        <v>702.10558523055079</v>
      </c>
      <c r="K26" s="95"/>
      <c r="L26" s="96"/>
      <c r="M26" s="96"/>
      <c r="P26" s="91"/>
      <c r="Q26" s="97"/>
    </row>
    <row r="27" spans="1:20" ht="12.95" customHeight="1" x14ac:dyDescent="0.25">
      <c r="A27" s="99"/>
      <c r="B27" s="740">
        <f t="shared" si="3"/>
        <v>2014</v>
      </c>
      <c r="C27" s="107">
        <f t="shared" si="4"/>
        <v>7280.4197495994158</v>
      </c>
      <c r="D27" s="107">
        <f t="shared" si="5"/>
        <v>8040.7391621005245</v>
      </c>
      <c r="E27" s="95">
        <f t="shared" si="6"/>
        <v>9.6999999999999993</v>
      </c>
      <c r="F27" s="114">
        <f t="shared" si="7"/>
        <v>2014</v>
      </c>
      <c r="G27" s="113">
        <f t="shared" si="8"/>
        <v>7280.4197495994158</v>
      </c>
      <c r="H27" s="113"/>
      <c r="I27" s="113"/>
      <c r="J27" s="95">
        <f t="shared" si="9"/>
        <v>1698.7802504005849</v>
      </c>
      <c r="K27" s="101"/>
      <c r="L27" s="102"/>
      <c r="M27" s="102"/>
      <c r="P27" s="103"/>
      <c r="Q27" s="97"/>
    </row>
    <row r="28" spans="1:20" ht="12.95" customHeight="1" x14ac:dyDescent="0.25">
      <c r="A28" s="94"/>
      <c r="B28" s="740">
        <f t="shared" si="3"/>
        <v>2015</v>
      </c>
      <c r="C28" s="107">
        <f t="shared" si="4"/>
        <v>7607.5646329449373</v>
      </c>
      <c r="D28" s="107">
        <f t="shared" si="5"/>
        <v>8085.3660724135771</v>
      </c>
      <c r="E28" s="95">
        <f t="shared" si="6"/>
        <v>9.8000000000000007</v>
      </c>
      <c r="F28" s="114">
        <f t="shared" si="7"/>
        <v>2015</v>
      </c>
      <c r="G28" s="113">
        <f t="shared" si="8"/>
        <v>7607.5646329449373</v>
      </c>
      <c r="H28" s="113"/>
      <c r="I28" s="113"/>
      <c r="J28" s="95">
        <f t="shared" si="9"/>
        <v>1371.6353670550634</v>
      </c>
      <c r="P28" s="105"/>
      <c r="Q28" s="97"/>
    </row>
    <row r="29" spans="1:20" ht="12.95" customHeight="1" x14ac:dyDescent="0.25">
      <c r="A29" s="2399"/>
      <c r="B29" s="740">
        <f t="shared" si="3"/>
        <v>2016</v>
      </c>
      <c r="C29" s="107">
        <f t="shared" si="4"/>
        <v>8255.1342335338559</v>
      </c>
      <c r="D29" s="107">
        <f t="shared" si="5"/>
        <v>8432.6727866868077</v>
      </c>
      <c r="E29" s="95">
        <f t="shared" si="6"/>
        <v>8.9722459037378375</v>
      </c>
      <c r="F29" s="114">
        <f t="shared" si="7"/>
        <v>2016</v>
      </c>
      <c r="G29" s="113">
        <f t="shared" si="8"/>
        <v>8255.1342335338559</v>
      </c>
      <c r="H29" s="113"/>
      <c r="I29" s="113"/>
      <c r="J29" s="95">
        <f t="shared" si="9"/>
        <v>724.06576646614485</v>
      </c>
      <c r="K29" s="2387"/>
      <c r="L29" s="2387"/>
      <c r="M29" s="615"/>
    </row>
    <row r="30" spans="1:20" ht="12.95" customHeight="1" x14ac:dyDescent="0.25">
      <c r="A30" s="2399"/>
      <c r="B30" s="740">
        <f t="shared" si="3"/>
        <v>2017</v>
      </c>
      <c r="C30" s="107">
        <f t="shared" si="4"/>
        <v>8527.4827534189189</v>
      </c>
      <c r="D30" s="107">
        <f t="shared" si="5"/>
        <v>8733.122113124442</v>
      </c>
      <c r="E30" s="95">
        <f t="shared" si="6"/>
        <v>8.8161872759856621</v>
      </c>
      <c r="F30" s="114">
        <f t="shared" si="7"/>
        <v>2017</v>
      </c>
      <c r="G30" s="113">
        <f t="shared" si="8"/>
        <v>8527.4827534189189</v>
      </c>
      <c r="H30" s="113"/>
      <c r="I30" s="113"/>
      <c r="J30" s="95">
        <f t="shared" si="9"/>
        <v>451.71724658108178</v>
      </c>
      <c r="K30" s="2399"/>
      <c r="L30" s="2399"/>
      <c r="M30" s="614"/>
    </row>
    <row r="31" spans="1:20" ht="12.95" customHeight="1" x14ac:dyDescent="0.25">
      <c r="A31" s="2399"/>
      <c r="B31" s="740">
        <f t="shared" si="3"/>
        <v>2018</v>
      </c>
      <c r="C31" s="107">
        <f t="shared" si="4"/>
        <v>8182.7561269882699</v>
      </c>
      <c r="D31" s="107">
        <f t="shared" si="5"/>
        <v>8634.4743233258068</v>
      </c>
      <c r="E31" s="95">
        <f t="shared" si="6"/>
        <v>9.8751190476190462</v>
      </c>
      <c r="F31" s="114">
        <f t="shared" si="7"/>
        <v>2018</v>
      </c>
      <c r="G31" s="113">
        <f t="shared" si="8"/>
        <v>8182.7561269882699</v>
      </c>
      <c r="H31" s="113"/>
      <c r="I31" s="113"/>
      <c r="J31" s="95">
        <f t="shared" si="9"/>
        <v>796.44387301173083</v>
      </c>
      <c r="K31" s="106"/>
      <c r="L31" s="106"/>
      <c r="M31" s="615"/>
    </row>
    <row r="32" spans="1:20" ht="12.95" customHeight="1" x14ac:dyDescent="0.25">
      <c r="A32" s="2399"/>
      <c r="B32" s="106"/>
      <c r="F32" s="106"/>
      <c r="G32" s="106"/>
      <c r="H32" s="2041"/>
      <c r="I32" s="2041"/>
      <c r="J32" s="106"/>
      <c r="K32" s="106"/>
      <c r="L32" s="106"/>
      <c r="M32" s="615"/>
    </row>
    <row r="33" spans="1:15" ht="12.6" customHeight="1" x14ac:dyDescent="0.25">
      <c r="A33" s="99"/>
      <c r="B33" s="108"/>
      <c r="F33" s="106"/>
      <c r="G33" s="108"/>
      <c r="H33" s="108"/>
      <c r="I33" s="108"/>
      <c r="J33" s="100"/>
      <c r="K33" s="108"/>
      <c r="L33" s="100"/>
      <c r="M33" s="100"/>
    </row>
    <row r="34" spans="1:15" ht="12.6" customHeight="1" x14ac:dyDescent="0.25">
      <c r="A34" s="99"/>
      <c r="B34" s="108"/>
      <c r="F34" s="106"/>
      <c r="G34" s="108"/>
      <c r="H34" s="108"/>
      <c r="I34" s="108"/>
      <c r="J34" s="100"/>
      <c r="K34" s="108"/>
      <c r="L34" s="100"/>
      <c r="M34" s="100"/>
    </row>
    <row r="35" spans="1:15" ht="12.6" customHeight="1" x14ac:dyDescent="0.25">
      <c r="A35" s="99"/>
      <c r="B35" s="108"/>
      <c r="F35" s="106"/>
      <c r="G35" s="108"/>
      <c r="H35" s="108"/>
      <c r="I35" s="108"/>
      <c r="J35" s="100"/>
      <c r="K35" s="108"/>
      <c r="L35" s="100"/>
      <c r="M35" s="100"/>
    </row>
    <row r="36" spans="1:15" ht="12.6" customHeight="1" x14ac:dyDescent="0.25">
      <c r="A36" s="99"/>
      <c r="B36" s="108"/>
      <c r="F36" s="106"/>
      <c r="G36" s="108"/>
      <c r="H36" s="108"/>
      <c r="I36" s="108"/>
      <c r="J36" s="100"/>
      <c r="K36" s="108"/>
      <c r="L36" s="100"/>
      <c r="M36" s="100"/>
    </row>
    <row r="37" spans="1:15" ht="12.6" customHeight="1" x14ac:dyDescent="0.25">
      <c r="A37" s="99"/>
      <c r="B37" s="108"/>
      <c r="F37" s="106"/>
      <c r="G37" s="108"/>
      <c r="H37" s="108"/>
      <c r="I37" s="108"/>
      <c r="J37" s="100"/>
      <c r="K37" s="108"/>
      <c r="L37" s="100"/>
      <c r="M37" s="100"/>
    </row>
    <row r="38" spans="1:15" ht="12.6" customHeight="1" x14ac:dyDescent="0.25">
      <c r="A38" s="99"/>
      <c r="B38" s="108"/>
      <c r="F38" s="106"/>
      <c r="G38" s="108"/>
      <c r="H38" s="108"/>
      <c r="I38" s="108"/>
      <c r="J38" s="100"/>
      <c r="K38" s="108"/>
      <c r="L38" s="100"/>
      <c r="M38" s="100"/>
    </row>
    <row r="39" spans="1:15" ht="12.6" customHeight="1" x14ac:dyDescent="0.25">
      <c r="A39" s="99"/>
      <c r="B39" s="108"/>
      <c r="F39" s="106"/>
      <c r="G39" s="108"/>
      <c r="H39" s="108"/>
      <c r="I39" s="108"/>
      <c r="J39" s="100"/>
      <c r="K39" s="108"/>
      <c r="L39" s="100"/>
      <c r="M39" s="100"/>
    </row>
    <row r="40" spans="1:15" ht="12.6" customHeight="1" x14ac:dyDescent="0.25">
      <c r="A40" s="99"/>
      <c r="B40" s="108"/>
      <c r="F40" s="106"/>
      <c r="G40" s="108"/>
      <c r="H40" s="108"/>
      <c r="I40" s="108"/>
      <c r="J40" s="100"/>
      <c r="K40" s="108"/>
      <c r="L40" s="100"/>
      <c r="M40" s="100"/>
    </row>
    <row r="41" spans="1:15" ht="12.6" customHeight="1" x14ac:dyDescent="0.25">
      <c r="A41" s="99"/>
      <c r="B41" s="108"/>
      <c r="C41" s="108"/>
      <c r="D41" s="108"/>
      <c r="E41" s="100"/>
      <c r="F41" s="106"/>
      <c r="G41" s="108"/>
      <c r="H41" s="108"/>
      <c r="I41" s="108"/>
      <c r="J41" s="100"/>
      <c r="K41" s="108"/>
      <c r="L41" s="100"/>
      <c r="M41" s="100"/>
      <c r="O41" s="2485"/>
    </row>
    <row r="42" spans="1:15" ht="12.6" customHeight="1" x14ac:dyDescent="0.25">
      <c r="A42" s="99"/>
      <c r="B42" s="108"/>
      <c r="C42" s="108"/>
      <c r="D42" s="108"/>
      <c r="E42" s="100"/>
      <c r="F42" s="106"/>
      <c r="G42" s="108"/>
      <c r="H42" s="108"/>
      <c r="I42" s="108"/>
      <c r="J42" s="100"/>
      <c r="K42" s="108"/>
      <c r="L42" s="100"/>
      <c r="M42" s="100"/>
      <c r="O42" s="2485"/>
    </row>
    <row r="43" spans="1:15" ht="12.6" customHeight="1" x14ac:dyDescent="0.25">
      <c r="A43" s="99"/>
      <c r="B43" s="108"/>
      <c r="C43" s="108"/>
      <c r="D43" s="108"/>
      <c r="E43" s="100"/>
      <c r="F43" s="106"/>
      <c r="G43" s="108"/>
      <c r="H43" s="108"/>
      <c r="I43" s="108"/>
      <c r="J43" s="100"/>
      <c r="K43" s="108"/>
      <c r="L43" s="100"/>
      <c r="M43" s="100"/>
      <c r="O43" s="2485"/>
    </row>
    <row r="44" spans="1:15" ht="12.6" customHeight="1" x14ac:dyDescent="0.25">
      <c r="A44" s="99"/>
      <c r="B44" s="108"/>
      <c r="C44" s="108"/>
      <c r="D44" s="108"/>
      <c r="E44" s="100"/>
      <c r="F44" s="100"/>
      <c r="G44" s="108"/>
      <c r="H44" s="108"/>
      <c r="I44" s="108"/>
      <c r="J44" s="100"/>
      <c r="K44" s="108"/>
      <c r="L44" s="100"/>
      <c r="M44" s="100"/>
      <c r="O44" s="2485"/>
    </row>
    <row r="45" spans="1:15" ht="12.6" customHeight="1" x14ac:dyDescent="0.25">
      <c r="A45" s="99"/>
      <c r="B45" s="108"/>
      <c r="C45" s="108"/>
      <c r="D45" s="108"/>
      <c r="E45" s="100"/>
      <c r="F45" s="100"/>
      <c r="G45" s="108"/>
      <c r="H45" s="108"/>
      <c r="I45" s="108"/>
      <c r="J45" s="100"/>
      <c r="K45" s="108"/>
      <c r="L45" s="100"/>
      <c r="M45" s="100"/>
      <c r="O45" s="2485"/>
    </row>
    <row r="48" spans="1:15" ht="13.5" x14ac:dyDescent="0.25">
      <c r="C48" s="420"/>
      <c r="D48" s="420" t="str">
        <f>D7</f>
        <v>meziroční změna</v>
      </c>
    </row>
    <row r="49" spans="1:14" ht="13.5" x14ac:dyDescent="0.25">
      <c r="C49" s="420">
        <f>A9</f>
        <v>2009</v>
      </c>
      <c r="D49" s="642">
        <f>D9</f>
        <v>-0.06</v>
      </c>
    </row>
    <row r="50" spans="1:14" ht="13.5" x14ac:dyDescent="0.25">
      <c r="C50" s="420">
        <f t="shared" ref="C50:C58" si="10">A10</f>
        <v>2010</v>
      </c>
      <c r="D50" s="642">
        <f t="shared" ref="D50:D58" si="11">D10</f>
        <v>0.1</v>
      </c>
      <c r="E50" s="109"/>
    </row>
    <row r="51" spans="1:14" ht="13.5" x14ac:dyDescent="0.25">
      <c r="C51" s="420">
        <f t="shared" si="10"/>
        <v>2011</v>
      </c>
      <c r="D51" s="642">
        <f t="shared" si="11"/>
        <v>-0.1</v>
      </c>
      <c r="E51" s="111"/>
    </row>
    <row r="52" spans="1:14" ht="13.5" x14ac:dyDescent="0.25">
      <c r="C52" s="420">
        <f t="shared" si="10"/>
        <v>2012</v>
      </c>
      <c r="D52" s="642">
        <f t="shared" si="11"/>
        <v>8.9605550404244193E-3</v>
      </c>
      <c r="E52" s="111"/>
    </row>
    <row r="53" spans="1:14" ht="13.5" x14ac:dyDescent="0.25">
      <c r="C53" s="420">
        <f t="shared" si="10"/>
        <v>2013</v>
      </c>
      <c r="D53" s="642">
        <f t="shared" si="11"/>
        <v>1.4570499054088446E-2</v>
      </c>
      <c r="E53" s="111"/>
    </row>
    <row r="54" spans="1:14" ht="13.5" x14ac:dyDescent="0.25">
      <c r="C54" s="420">
        <f t="shared" si="10"/>
        <v>2014</v>
      </c>
      <c r="D54" s="642">
        <f t="shared" si="11"/>
        <v>-0.1204135914399613</v>
      </c>
      <c r="E54" s="111"/>
    </row>
    <row r="55" spans="1:14" ht="13.5" x14ac:dyDescent="0.25">
      <c r="C55" s="420">
        <f t="shared" si="10"/>
        <v>2015</v>
      </c>
      <c r="D55" s="642">
        <f t="shared" si="11"/>
        <v>4.4934294270935982E-2</v>
      </c>
      <c r="E55" s="111"/>
    </row>
    <row r="56" spans="1:14" ht="13.5" x14ac:dyDescent="0.25">
      <c r="C56" s="420">
        <f t="shared" si="10"/>
        <v>2016</v>
      </c>
      <c r="D56" s="642">
        <f t="shared" si="11"/>
        <v>8.5121800711963222E-2</v>
      </c>
      <c r="E56" s="111"/>
    </row>
    <row r="57" spans="1:14" ht="13.5" x14ac:dyDescent="0.25">
      <c r="C57" s="420">
        <f t="shared" si="10"/>
        <v>2017</v>
      </c>
      <c r="D57" s="642">
        <f t="shared" si="11"/>
        <v>3.2991410215806531E-2</v>
      </c>
      <c r="E57" s="111"/>
    </row>
    <row r="58" spans="1:14" ht="13.5" x14ac:dyDescent="0.25">
      <c r="C58" s="420">
        <f t="shared" si="10"/>
        <v>2018</v>
      </c>
      <c r="D58" s="642">
        <f t="shared" si="11"/>
        <v>-4.0425367766641102E-2</v>
      </c>
      <c r="E58" s="111"/>
    </row>
    <row r="59" spans="1:14" ht="13.5" x14ac:dyDescent="0.25">
      <c r="D59" s="641"/>
      <c r="E59" s="111"/>
    </row>
    <row r="60" spans="1:14" ht="13.5" x14ac:dyDescent="0.25">
      <c r="A60" s="264"/>
      <c r="B60" s="264"/>
      <c r="C60" s="99"/>
      <c r="D60" s="84"/>
      <c r="E60" s="84"/>
      <c r="F60" s="264"/>
      <c r="G60" s="264"/>
      <c r="H60" s="264"/>
      <c r="I60" s="264"/>
      <c r="J60" s="264"/>
      <c r="K60" s="264"/>
      <c r="L60" s="264"/>
      <c r="M60" s="264"/>
      <c r="N60" s="264"/>
    </row>
    <row r="61" spans="1:14" x14ac:dyDescent="0.2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</row>
    <row r="63" spans="1:14" ht="10.5" customHeight="1" x14ac:dyDescent="0.2"/>
  </sheetData>
  <mergeCells count="16">
    <mergeCell ref="A2:J2"/>
    <mergeCell ref="K2:N2"/>
    <mergeCell ref="B6:D6"/>
    <mergeCell ref="E6:G6"/>
    <mergeCell ref="J6:M6"/>
    <mergeCell ref="B4:M4"/>
    <mergeCell ref="O41:O45"/>
    <mergeCell ref="A29:A32"/>
    <mergeCell ref="K29:L29"/>
    <mergeCell ref="K30:L30"/>
    <mergeCell ref="Q6:S6"/>
    <mergeCell ref="A6:A8"/>
    <mergeCell ref="B7:C7"/>
    <mergeCell ref="E7:F7"/>
    <mergeCell ref="H5:I6"/>
    <mergeCell ref="H7:I7"/>
  </mergeCells>
  <pageMargins left="0.6692913385826772" right="0.19685039370078741" top="0.31496062992125984" bottom="0.19685039370078741" header="0.23622047244094491" footer="0.15748031496062992"/>
  <pageSetup paperSize="9" firstPageNumber="6" orientation="portrait" useFirstPageNumber="1" r:id="rId1"/>
  <headerFooter scaleWithDoc="0" alignWithMargins="0">
    <oddFooter>&amp;C18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2"/>
  <sheetViews>
    <sheetView view="pageBreakPreview" zoomScaleNormal="100" zoomScaleSheetLayoutView="100" workbookViewId="0"/>
  </sheetViews>
  <sheetFormatPr defaultRowHeight="12.75" x14ac:dyDescent="0.25"/>
  <cols>
    <col min="1" max="1" width="9.85546875" style="115" customWidth="1"/>
    <col min="2" max="13" width="10.7109375" style="116" customWidth="1"/>
    <col min="14" max="14" width="1.7109375" style="115" customWidth="1"/>
    <col min="15" max="16" width="9.140625" style="2247"/>
    <col min="17" max="17" width="9.140625" style="2247" customWidth="1"/>
    <col min="18" max="18" width="2.85546875" style="1478" customWidth="1"/>
    <col min="19" max="16384" width="9.140625" style="115"/>
  </cols>
  <sheetData>
    <row r="1" spans="1:24" ht="13.5" x14ac:dyDescent="0.25">
      <c r="O1" s="2239"/>
      <c r="P1" s="2239"/>
      <c r="Q1" s="2239"/>
    </row>
    <row r="2" spans="1:24" ht="20.100000000000001" customHeight="1" thickBot="1" x14ac:dyDescent="0.3">
      <c r="A2" s="2516" t="s">
        <v>501</v>
      </c>
      <c r="B2" s="2516"/>
      <c r="C2" s="2516"/>
      <c r="D2" s="2516"/>
      <c r="E2" s="2516"/>
      <c r="F2" s="2516"/>
      <c r="G2" s="2516"/>
      <c r="H2" s="2516"/>
      <c r="I2" s="2516"/>
      <c r="J2" s="2516"/>
      <c r="K2" s="2516"/>
      <c r="L2" s="2516"/>
      <c r="M2" s="2495" t="s">
        <v>529</v>
      </c>
      <c r="N2" s="2495"/>
      <c r="O2" s="2239"/>
      <c r="P2" s="2239"/>
      <c r="Q2" s="2239"/>
    </row>
    <row r="3" spans="1:24" ht="10.5" customHeight="1" x14ac:dyDescent="0.25">
      <c r="A3" s="2506"/>
      <c r="B3" s="2506"/>
      <c r="C3" s="2506"/>
      <c r="D3" s="2506"/>
      <c r="E3" s="2506"/>
      <c r="F3" s="2506"/>
      <c r="G3" s="2506"/>
      <c r="H3" s="2506"/>
      <c r="I3" s="2506"/>
      <c r="J3" s="2506"/>
      <c r="K3" s="2506"/>
      <c r="L3" s="2506"/>
      <c r="M3" s="2506"/>
      <c r="N3" s="117"/>
      <c r="O3" s="2239"/>
      <c r="P3" s="2239"/>
      <c r="Q3" s="2239"/>
    </row>
    <row r="4" spans="1:24" ht="15.75" customHeight="1" x14ac:dyDescent="0.25">
      <c r="B4" s="2507" t="s">
        <v>368</v>
      </c>
      <c r="C4" s="2508"/>
      <c r="D4" s="2508"/>
      <c r="E4" s="2508"/>
      <c r="F4" s="2508"/>
      <c r="G4" s="2509"/>
      <c r="H4" s="2508" t="s">
        <v>369</v>
      </c>
      <c r="I4" s="2508"/>
      <c r="J4" s="2508"/>
      <c r="K4" s="2508"/>
      <c r="L4" s="2508"/>
      <c r="M4" s="2510"/>
      <c r="N4" s="117"/>
      <c r="O4" s="2239"/>
      <c r="P4" s="2239"/>
      <c r="Q4" s="2239"/>
    </row>
    <row r="5" spans="1:24" ht="15" customHeight="1" x14ac:dyDescent="0.25">
      <c r="A5" s="118"/>
      <c r="B5" s="2517">
        <v>2018</v>
      </c>
      <c r="C5" s="2518"/>
      <c r="D5" s="2519"/>
      <c r="E5" s="2502">
        <f>B5-1</f>
        <v>2017</v>
      </c>
      <c r="F5" s="2503"/>
      <c r="G5" s="2503"/>
      <c r="H5" s="2520">
        <f>B5</f>
        <v>2018</v>
      </c>
      <c r="I5" s="2518"/>
      <c r="J5" s="2519"/>
      <c r="K5" s="2502">
        <f>E5</f>
        <v>2017</v>
      </c>
      <c r="L5" s="2503"/>
      <c r="M5" s="2504"/>
      <c r="N5" s="643"/>
      <c r="O5" s="2239"/>
      <c r="P5" s="2240" t="s">
        <v>42</v>
      </c>
      <c r="Q5" s="2240" t="s">
        <v>43</v>
      </c>
      <c r="T5" s="119"/>
      <c r="U5" s="119"/>
    </row>
    <row r="6" spans="1:24" ht="20.25" customHeight="1" x14ac:dyDescent="0.25">
      <c r="A6" s="118"/>
      <c r="B6" s="2511"/>
      <c r="C6" s="2512"/>
      <c r="D6" s="125" t="s">
        <v>54</v>
      </c>
      <c r="E6" s="2513"/>
      <c r="F6" s="2514"/>
      <c r="G6" s="781" t="s">
        <v>54</v>
      </c>
      <c r="H6" s="2515"/>
      <c r="I6" s="2512"/>
      <c r="J6" s="167" t="s">
        <v>54</v>
      </c>
      <c r="K6" s="2513"/>
      <c r="L6" s="2514"/>
      <c r="M6" s="782" t="s">
        <v>54</v>
      </c>
      <c r="N6" s="643"/>
      <c r="O6" s="2241">
        <v>43101</v>
      </c>
      <c r="P6" s="2242">
        <v>30.355103749715628</v>
      </c>
      <c r="Q6" s="2243">
        <v>3.1</v>
      </c>
      <c r="S6" s="120"/>
      <c r="T6" s="121"/>
      <c r="U6" s="122"/>
      <c r="X6" s="121"/>
    </row>
    <row r="7" spans="1:24" ht="12.75" customHeight="1" x14ac:dyDescent="0.25">
      <c r="A7" s="123" t="str">
        <f>' 15'!A7</f>
        <v>období</v>
      </c>
      <c r="B7" s="722" t="s">
        <v>398</v>
      </c>
      <c r="C7" s="1734" t="s">
        <v>50</v>
      </c>
      <c r="D7" s="142" t="s">
        <v>608</v>
      </c>
      <c r="E7" s="646" t="s">
        <v>367</v>
      </c>
      <c r="F7" s="644" t="s">
        <v>50</v>
      </c>
      <c r="G7" s="645" t="s">
        <v>608</v>
      </c>
      <c r="H7" s="732" t="s">
        <v>398</v>
      </c>
      <c r="I7" s="1734" t="s">
        <v>50</v>
      </c>
      <c r="J7" s="733" t="s">
        <v>608</v>
      </c>
      <c r="K7" s="646" t="s">
        <v>367</v>
      </c>
      <c r="L7" s="644" t="s">
        <v>50</v>
      </c>
      <c r="M7" s="650" t="s">
        <v>608</v>
      </c>
      <c r="N7" s="654"/>
      <c r="O7" s="2241">
        <v>43102</v>
      </c>
      <c r="P7" s="2242">
        <v>34.70931288596659</v>
      </c>
      <c r="Q7" s="2243">
        <v>2.7</v>
      </c>
      <c r="S7" s="120"/>
      <c r="T7" s="121"/>
      <c r="U7" s="122"/>
      <c r="X7" s="121"/>
    </row>
    <row r="8" spans="1:24" ht="12" customHeight="1" x14ac:dyDescent="0.25">
      <c r="A8" s="131" t="str">
        <f>' 15'!A8</f>
        <v>leden</v>
      </c>
      <c r="B8" s="1163">
        <v>40.825770968963653</v>
      </c>
      <c r="C8" s="1164">
        <v>435.29198781403244</v>
      </c>
      <c r="D8" s="124">
        <v>-2.5</v>
      </c>
      <c r="E8" s="648">
        <v>54.886108595098101</v>
      </c>
      <c r="F8" s="648">
        <v>585.93818417870966</v>
      </c>
      <c r="G8" s="729">
        <v>-11.5</v>
      </c>
      <c r="H8" s="1168">
        <v>26.421695615953084</v>
      </c>
      <c r="I8" s="1164">
        <v>281.73130881403245</v>
      </c>
      <c r="J8" s="734">
        <v>6</v>
      </c>
      <c r="K8" s="655">
        <v>37.9260077860677</v>
      </c>
      <c r="L8" s="647">
        <v>404.9528021787097</v>
      </c>
      <c r="M8" s="651">
        <v>-1.4</v>
      </c>
      <c r="N8" s="643"/>
      <c r="O8" s="2241">
        <v>43103</v>
      </c>
      <c r="P8" s="2242">
        <v>35.825466283477567</v>
      </c>
      <c r="Q8" s="2243">
        <v>3</v>
      </c>
      <c r="S8" s="120"/>
      <c r="T8" s="121"/>
      <c r="U8" s="122"/>
      <c r="X8" s="121"/>
    </row>
    <row r="9" spans="1:24" ht="12" customHeight="1" x14ac:dyDescent="0.25">
      <c r="A9" s="131" t="str">
        <f>' 15'!A9</f>
        <v>únor</v>
      </c>
      <c r="B9" s="1165">
        <v>55.898593761343584</v>
      </c>
      <c r="C9" s="126">
        <v>596.21835162664274</v>
      </c>
      <c r="D9" s="127">
        <v>-11.8</v>
      </c>
      <c r="E9" s="648">
        <v>46.445680672516012</v>
      </c>
      <c r="F9" s="648">
        <v>495.56167936332139</v>
      </c>
      <c r="G9" s="729">
        <v>-4.4000000000000004</v>
      </c>
      <c r="H9" s="1169">
        <v>31.979858547140427</v>
      </c>
      <c r="I9" s="126">
        <v>341.1599196266427</v>
      </c>
      <c r="J9" s="735">
        <v>0.4</v>
      </c>
      <c r="K9" s="656">
        <v>27.993366334471432</v>
      </c>
      <c r="L9" s="648">
        <v>298.7376243633214</v>
      </c>
      <c r="M9" s="652">
        <v>9.5</v>
      </c>
      <c r="N9" s="643"/>
      <c r="O9" s="2241">
        <v>43104</v>
      </c>
      <c r="P9" s="2242">
        <v>33.396867471403723</v>
      </c>
      <c r="Q9" s="2243">
        <v>4.3</v>
      </c>
      <c r="S9" s="120"/>
      <c r="T9" s="121"/>
      <c r="U9" s="122"/>
      <c r="X9" s="121"/>
    </row>
    <row r="10" spans="1:24" ht="12" customHeight="1" x14ac:dyDescent="0.25">
      <c r="A10" s="123" t="str">
        <f>' 15'!A10</f>
        <v>březen</v>
      </c>
      <c r="B10" s="1166">
        <v>51.84457057350069</v>
      </c>
      <c r="C10" s="1167">
        <v>552.83587983199425</v>
      </c>
      <c r="D10" s="128">
        <v>-9.6999999999999993</v>
      </c>
      <c r="E10" s="649">
        <v>32.408470185623251</v>
      </c>
      <c r="F10" s="649">
        <v>345.87727190322585</v>
      </c>
      <c r="G10" s="730">
        <v>3</v>
      </c>
      <c r="H10" s="1170">
        <v>23.261836539519475</v>
      </c>
      <c r="I10" s="1167">
        <v>248.05986683199433</v>
      </c>
      <c r="J10" s="736">
        <v>7.4</v>
      </c>
      <c r="K10" s="657">
        <v>16.663706120543033</v>
      </c>
      <c r="L10" s="649">
        <v>177.89706787272686</v>
      </c>
      <c r="M10" s="653">
        <v>12.8</v>
      </c>
      <c r="N10" s="643"/>
      <c r="O10" s="2241">
        <v>43105</v>
      </c>
      <c r="P10" s="2242">
        <v>30.835093353551589</v>
      </c>
      <c r="Q10" s="2243">
        <v>6</v>
      </c>
      <c r="S10" s="120"/>
      <c r="T10" s="121"/>
      <c r="U10" s="122"/>
      <c r="X10" s="121"/>
    </row>
    <row r="11" spans="1:24" ht="12" customHeight="1" x14ac:dyDescent="0.25">
      <c r="A11" s="131" t="str">
        <f>' 15'!A11</f>
        <v>duben</v>
      </c>
      <c r="B11" s="1163">
        <v>24.998062537000482</v>
      </c>
      <c r="C11" s="1164">
        <v>266.58442066096819</v>
      </c>
      <c r="D11" s="124">
        <v>5</v>
      </c>
      <c r="E11" s="647">
        <v>31.528864331500799</v>
      </c>
      <c r="F11" s="647">
        <v>336.9701557279667</v>
      </c>
      <c r="G11" s="731">
        <v>1.1000000000000001</v>
      </c>
      <c r="H11" s="1168">
        <v>9.5093657736138866</v>
      </c>
      <c r="I11" s="1164">
        <v>101.44031966096814</v>
      </c>
      <c r="J11" s="734">
        <v>19.100000000000001</v>
      </c>
      <c r="K11" s="655">
        <v>12.914201111614561</v>
      </c>
      <c r="L11" s="647">
        <v>138.04476172796666</v>
      </c>
      <c r="M11" s="651">
        <v>13.8</v>
      </c>
      <c r="N11" s="643"/>
      <c r="O11" s="2241">
        <v>43106</v>
      </c>
      <c r="P11" s="2242">
        <v>26.421686653271582</v>
      </c>
      <c r="Q11" s="2243">
        <v>6</v>
      </c>
      <c r="S11" s="120"/>
      <c r="T11" s="121"/>
      <c r="U11" s="122"/>
      <c r="X11" s="121"/>
    </row>
    <row r="12" spans="1:24" ht="12" customHeight="1" x14ac:dyDescent="0.25">
      <c r="A12" s="131" t="str">
        <f>' 15'!A12</f>
        <v>květen</v>
      </c>
      <c r="B12" s="1165">
        <v>13.221132511927131</v>
      </c>
      <c r="C12" s="126">
        <v>140.83421766775524</v>
      </c>
      <c r="D12" s="127">
        <v>12.5</v>
      </c>
      <c r="E12" s="648">
        <v>22.468749241411775</v>
      </c>
      <c r="F12" s="648">
        <v>240.08736739038707</v>
      </c>
      <c r="G12" s="729">
        <v>3.6</v>
      </c>
      <c r="H12" s="1169">
        <v>9.3826637649894522</v>
      </c>
      <c r="I12" s="126">
        <v>99.957133667755258</v>
      </c>
      <c r="J12" s="735">
        <v>18.600000000000001</v>
      </c>
      <c r="K12" s="656">
        <v>9.3971368295736859</v>
      </c>
      <c r="L12" s="648">
        <v>100.4336633903871</v>
      </c>
      <c r="M12" s="652">
        <v>18.7</v>
      </c>
      <c r="N12" s="643"/>
      <c r="O12" s="2241">
        <v>43107</v>
      </c>
      <c r="P12" s="2242">
        <v>29.37060883809772</v>
      </c>
      <c r="Q12" s="2243">
        <v>4</v>
      </c>
      <c r="S12" s="120"/>
      <c r="T12" s="121"/>
      <c r="U12" s="122"/>
      <c r="X12" s="121"/>
    </row>
    <row r="13" spans="1:24" ht="12" customHeight="1" x14ac:dyDescent="0.25">
      <c r="A13" s="123" t="str">
        <f>' 15'!A13</f>
        <v>červen</v>
      </c>
      <c r="B13" s="1166">
        <v>14.001566013114459</v>
      </c>
      <c r="C13" s="1167">
        <v>149.5143315172466</v>
      </c>
      <c r="D13" s="128">
        <v>15.1</v>
      </c>
      <c r="E13" s="649">
        <v>13.754760822558547</v>
      </c>
      <c r="F13" s="649">
        <v>146.97744833473334</v>
      </c>
      <c r="G13" s="730">
        <v>19.3</v>
      </c>
      <c r="H13" s="1170">
        <v>8.5617877096298578</v>
      </c>
      <c r="I13" s="1167">
        <v>91.437809517246592</v>
      </c>
      <c r="J13" s="736">
        <v>20.399999999999999</v>
      </c>
      <c r="K13" s="657">
        <v>8.2877401260625394</v>
      </c>
      <c r="L13" s="649">
        <v>88.600389334733336</v>
      </c>
      <c r="M13" s="653">
        <v>21.4</v>
      </c>
      <c r="N13" s="643"/>
      <c r="O13" s="2241">
        <v>43108</v>
      </c>
      <c r="P13" s="2242">
        <v>34.20674173944775</v>
      </c>
      <c r="Q13" s="2243">
        <v>2.4</v>
      </c>
      <c r="S13" s="120"/>
      <c r="T13" s="121"/>
      <c r="U13" s="122"/>
      <c r="X13" s="121"/>
    </row>
    <row r="14" spans="1:24" ht="12" customHeight="1" x14ac:dyDescent="0.25">
      <c r="A14" s="131" t="str">
        <f>' 15'!A14</f>
        <v>červenec</v>
      </c>
      <c r="B14" s="1163">
        <v>12.979243431908991</v>
      </c>
      <c r="C14" s="1164">
        <v>138.79003764390296</v>
      </c>
      <c r="D14" s="124">
        <v>16.100000000000001</v>
      </c>
      <c r="E14" s="647">
        <v>14.139373374500213</v>
      </c>
      <c r="F14" s="647">
        <v>150.93564847703229</v>
      </c>
      <c r="G14" s="731">
        <v>13.8</v>
      </c>
      <c r="H14" s="1168">
        <v>7.2817418631664319</v>
      </c>
      <c r="I14" s="1164">
        <v>77.883733643902943</v>
      </c>
      <c r="J14" s="734">
        <v>22.8</v>
      </c>
      <c r="K14" s="655">
        <v>7.8055585825826057</v>
      </c>
      <c r="L14" s="647">
        <v>83.327873477032256</v>
      </c>
      <c r="M14" s="651">
        <v>19.5</v>
      </c>
      <c r="N14" s="643"/>
      <c r="O14" s="2241">
        <v>43109</v>
      </c>
      <c r="P14" s="2242">
        <v>32.212870183972818</v>
      </c>
      <c r="Q14" s="2243">
        <v>5.7</v>
      </c>
      <c r="S14" s="120"/>
      <c r="T14" s="121"/>
      <c r="U14" s="122"/>
      <c r="X14" s="121"/>
    </row>
    <row r="15" spans="1:24" ht="12" customHeight="1" x14ac:dyDescent="0.25">
      <c r="A15" s="131" t="str">
        <f>' 15'!A15</f>
        <v>srpen</v>
      </c>
      <c r="B15" s="1165">
        <v>14.051008734036316</v>
      </c>
      <c r="C15" s="126">
        <v>150.03839620982905</v>
      </c>
      <c r="D15" s="127">
        <v>17.3</v>
      </c>
      <c r="E15" s="648">
        <v>13.419884103970487</v>
      </c>
      <c r="F15" s="648">
        <v>142.96521922545162</v>
      </c>
      <c r="G15" s="729">
        <v>13.2</v>
      </c>
      <c r="H15" s="1169">
        <v>7.2741977688729067</v>
      </c>
      <c r="I15" s="126">
        <v>77.649389409829027</v>
      </c>
      <c r="J15" s="735">
        <v>24.7</v>
      </c>
      <c r="K15" s="656">
        <v>7.2249207554083377</v>
      </c>
      <c r="L15" s="648">
        <v>77.011085225451623</v>
      </c>
      <c r="M15" s="652">
        <v>22.7</v>
      </c>
      <c r="N15" s="643"/>
      <c r="O15" s="2241">
        <v>43110</v>
      </c>
      <c r="P15" s="2242">
        <v>34.856992959165417</v>
      </c>
      <c r="Q15" s="2243">
        <v>3.4</v>
      </c>
      <c r="S15" s="120"/>
      <c r="T15" s="121"/>
      <c r="U15" s="122"/>
      <c r="X15" s="121"/>
    </row>
    <row r="16" spans="1:24" ht="12" customHeight="1" x14ac:dyDescent="0.25">
      <c r="A16" s="123" t="str">
        <f>' 15'!A16</f>
        <v>září</v>
      </c>
      <c r="B16" s="1166">
        <v>18.629186799752926</v>
      </c>
      <c r="C16" s="1167">
        <v>199.01464796029393</v>
      </c>
      <c r="D16" s="128">
        <v>5.4</v>
      </c>
      <c r="E16" s="649">
        <v>21.829451333880407</v>
      </c>
      <c r="F16" s="649">
        <v>233.09596117193337</v>
      </c>
      <c r="G16" s="730">
        <v>9.8000000000000007</v>
      </c>
      <c r="H16" s="1170">
        <v>8.564393176067794</v>
      </c>
      <c r="I16" s="1167">
        <v>91.510253370293967</v>
      </c>
      <c r="J16" s="736">
        <v>14.8</v>
      </c>
      <c r="K16" s="657">
        <v>9.0461063131957058</v>
      </c>
      <c r="L16" s="649">
        <v>96.627653171933346</v>
      </c>
      <c r="M16" s="653">
        <v>12.1</v>
      </c>
      <c r="N16" s="643"/>
      <c r="O16" s="2241">
        <v>43111</v>
      </c>
      <c r="P16" s="2242">
        <v>35.449394119793347</v>
      </c>
      <c r="Q16" s="2243">
        <v>2.2000000000000002</v>
      </c>
      <c r="R16" s="2505"/>
      <c r="S16" s="120"/>
      <c r="T16" s="121"/>
      <c r="U16" s="122"/>
      <c r="X16" s="121"/>
    </row>
    <row r="17" spans="1:24" ht="12" customHeight="1" x14ac:dyDescent="0.25">
      <c r="A17" s="131" t="str">
        <f>' 15'!A17</f>
        <v>říjen</v>
      </c>
      <c r="B17" s="1163">
        <v>26.382438431061992</v>
      </c>
      <c r="C17" s="1164">
        <v>281.50841561425807</v>
      </c>
      <c r="D17" s="124">
        <v>10.6</v>
      </c>
      <c r="E17" s="647">
        <v>29.443041226558663</v>
      </c>
      <c r="F17" s="647">
        <v>313.72523115509432</v>
      </c>
      <c r="G17" s="731">
        <v>4.7</v>
      </c>
      <c r="H17" s="1168">
        <v>12.931801117771561</v>
      </c>
      <c r="I17" s="1164">
        <v>138.03090461425808</v>
      </c>
      <c r="J17" s="734">
        <v>13.1</v>
      </c>
      <c r="K17" s="655">
        <v>15.859245524941235</v>
      </c>
      <c r="L17" s="647">
        <v>169.01025118557416</v>
      </c>
      <c r="M17" s="651">
        <v>12.5</v>
      </c>
      <c r="N17" s="643"/>
      <c r="O17" s="2241">
        <v>43112</v>
      </c>
      <c r="P17" s="2242">
        <v>35.541253283090228</v>
      </c>
      <c r="Q17" s="2243">
        <v>2</v>
      </c>
      <c r="R17" s="2505"/>
      <c r="S17" s="120"/>
      <c r="T17" s="121"/>
      <c r="U17" s="122"/>
      <c r="X17" s="121"/>
    </row>
    <row r="18" spans="1:24" ht="12" customHeight="1" x14ac:dyDescent="0.25">
      <c r="A18" s="131" t="str">
        <f>' 15'!A18</f>
        <v>listopad</v>
      </c>
      <c r="B18" s="1165">
        <v>44.151175713907705</v>
      </c>
      <c r="C18" s="126">
        <v>470.93771026665667</v>
      </c>
      <c r="D18" s="127">
        <v>-3.9</v>
      </c>
      <c r="E18" s="648">
        <v>38.630258231123364</v>
      </c>
      <c r="F18" s="648">
        <v>411.78762900088782</v>
      </c>
      <c r="G18" s="729">
        <v>0</v>
      </c>
      <c r="H18" s="1169">
        <v>19.541909255978283</v>
      </c>
      <c r="I18" s="126">
        <v>208.4694711336567</v>
      </c>
      <c r="J18" s="735">
        <v>10.7</v>
      </c>
      <c r="K18" s="656">
        <v>24.77184623032711</v>
      </c>
      <c r="L18" s="648">
        <v>264.07268246066661</v>
      </c>
      <c r="M18" s="652">
        <v>5.2</v>
      </c>
      <c r="N18" s="643"/>
      <c r="O18" s="2241">
        <v>43113</v>
      </c>
      <c r="P18" s="2242">
        <v>33.786577639106014</v>
      </c>
      <c r="Q18" s="2243">
        <v>-1</v>
      </c>
      <c r="R18" s="2505"/>
      <c r="S18" s="120"/>
      <c r="T18" s="121"/>
      <c r="U18" s="122"/>
      <c r="X18" s="121"/>
    </row>
    <row r="19" spans="1:24" ht="12" customHeight="1" x14ac:dyDescent="0.25">
      <c r="A19" s="123" t="str">
        <f>' 15'!A19</f>
        <v>prosinec</v>
      </c>
      <c r="B19" s="1166">
        <v>43.077006635153325</v>
      </c>
      <c r="C19" s="1167">
        <v>459.95148943199996</v>
      </c>
      <c r="D19" s="128">
        <v>-2.8</v>
      </c>
      <c r="E19" s="649">
        <v>44.007256154655437</v>
      </c>
      <c r="F19" s="649">
        <v>469.05516523912905</v>
      </c>
      <c r="G19" s="730">
        <v>-3.2</v>
      </c>
      <c r="H19" s="1170">
        <v>27.10268604823035</v>
      </c>
      <c r="I19" s="1167">
        <v>289.42114243199995</v>
      </c>
      <c r="J19" s="736">
        <v>4.8</v>
      </c>
      <c r="K19" s="657">
        <v>25.849147557069692</v>
      </c>
      <c r="L19" s="649">
        <v>275.55768423912906</v>
      </c>
      <c r="M19" s="653">
        <v>5.8</v>
      </c>
      <c r="N19" s="654"/>
      <c r="O19" s="2241">
        <v>43114</v>
      </c>
      <c r="P19" s="2242">
        <v>36.0380870224229</v>
      </c>
      <c r="Q19" s="2243">
        <v>-1.7</v>
      </c>
      <c r="R19" s="2505"/>
      <c r="S19" s="120"/>
      <c r="T19" s="121"/>
      <c r="U19" s="122"/>
      <c r="X19" s="121"/>
    </row>
    <row r="20" spans="1:24" ht="12" customHeight="1" x14ac:dyDescent="0.25">
      <c r="A20" s="783" t="s">
        <v>1</v>
      </c>
      <c r="B20" s="1163">
        <v>55.898593761343584</v>
      </c>
      <c r="C20" s="1164">
        <v>596.21835162664274</v>
      </c>
      <c r="D20" s="124">
        <v>-11.8</v>
      </c>
      <c r="E20" s="647">
        <v>54.886108595098101</v>
      </c>
      <c r="F20" s="647">
        <v>585.93818417870966</v>
      </c>
      <c r="G20" s="731">
        <v>-11.5</v>
      </c>
      <c r="H20" s="1168">
        <v>7.2741977688729067</v>
      </c>
      <c r="I20" s="1164">
        <v>77.649389409829027</v>
      </c>
      <c r="J20" s="734">
        <v>24.7</v>
      </c>
      <c r="K20" s="655">
        <v>7.2249207554083377</v>
      </c>
      <c r="L20" s="647">
        <v>77.011085225451623</v>
      </c>
      <c r="M20" s="651">
        <v>22.7</v>
      </c>
      <c r="N20" s="643"/>
      <c r="O20" s="2241">
        <v>43115</v>
      </c>
      <c r="P20" s="2242">
        <v>40.825762006282162</v>
      </c>
      <c r="Q20" s="2243">
        <v>-2.5</v>
      </c>
      <c r="R20" s="2505"/>
      <c r="S20" s="120"/>
      <c r="T20" s="121"/>
      <c r="U20" s="122"/>
      <c r="X20" s="121"/>
    </row>
    <row r="21" spans="1:24" ht="12" customHeight="1" x14ac:dyDescent="0.25">
      <c r="A21" s="125"/>
      <c r="B21" s="126"/>
      <c r="C21" s="126"/>
      <c r="D21" s="129"/>
      <c r="E21" s="126"/>
      <c r="F21" s="126"/>
      <c r="G21" s="129"/>
      <c r="H21" s="126"/>
      <c r="I21" s="126"/>
      <c r="J21" s="129"/>
      <c r="K21" s="126"/>
      <c r="L21" s="126"/>
      <c r="M21" s="129"/>
      <c r="N21" s="643"/>
      <c r="O21" s="2241">
        <v>43116</v>
      </c>
      <c r="P21" s="2242">
        <v>40.325306275525186</v>
      </c>
      <c r="Q21" s="2243">
        <v>-0.1</v>
      </c>
      <c r="R21" s="1479"/>
      <c r="S21" s="120"/>
      <c r="T21" s="121"/>
      <c r="U21" s="122"/>
      <c r="X21" s="121"/>
    </row>
    <row r="22" spans="1:24" ht="12" customHeight="1" x14ac:dyDescent="0.25">
      <c r="A22" s="125"/>
      <c r="B22" s="126"/>
      <c r="C22" s="126"/>
      <c r="D22" s="129"/>
      <c r="E22" s="126"/>
      <c r="F22" s="126"/>
      <c r="G22" s="129"/>
      <c r="H22" s="126"/>
      <c r="I22" s="126"/>
      <c r="J22" s="129"/>
      <c r="K22" s="126"/>
      <c r="L22" s="126"/>
      <c r="M22" s="129"/>
      <c r="O22" s="2241">
        <v>43117</v>
      </c>
      <c r="P22" s="2242">
        <v>38.994155394850189</v>
      </c>
      <c r="Q22" s="2243">
        <v>-0.1</v>
      </c>
      <c r="R22" s="1479"/>
      <c r="S22" s="120"/>
      <c r="T22" s="121"/>
      <c r="U22" s="122"/>
      <c r="X22" s="121"/>
    </row>
    <row r="23" spans="1:24" ht="12" customHeight="1" x14ac:dyDescent="0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O23" s="2241">
        <v>43118</v>
      </c>
      <c r="P23" s="2242">
        <v>38.349849065320505</v>
      </c>
      <c r="Q23" s="2243">
        <v>2.2000000000000002</v>
      </c>
      <c r="S23" s="120"/>
      <c r="T23" s="121"/>
      <c r="U23" s="122"/>
      <c r="X23" s="121"/>
    </row>
    <row r="24" spans="1:24" ht="12" customHeight="1" x14ac:dyDescent="0.25">
      <c r="A24" s="130"/>
      <c r="B24" s="130"/>
      <c r="C24" s="130"/>
      <c r="D24" s="130"/>
      <c r="E24" s="130"/>
      <c r="F24" s="130"/>
      <c r="G24" s="130"/>
      <c r="H24" s="130"/>
      <c r="I24" s="130"/>
      <c r="J24" s="130">
        <f>B5</f>
        <v>2018</v>
      </c>
      <c r="K24" s="130">
        <f>E5</f>
        <v>2017</v>
      </c>
      <c r="M24" s="130"/>
      <c r="O24" s="2241">
        <v>43119</v>
      </c>
      <c r="P24" s="2242">
        <v>38.871634070665621</v>
      </c>
      <c r="Q24" s="2243">
        <v>0.4</v>
      </c>
      <c r="S24" s="120"/>
      <c r="T24" s="121"/>
      <c r="U24" s="122"/>
      <c r="X24" s="121"/>
    </row>
    <row r="25" spans="1:24" ht="12" customHeight="1" x14ac:dyDescent="0.25">
      <c r="A25" s="130"/>
      <c r="B25" s="130"/>
      <c r="C25" s="130"/>
      <c r="D25" s="130"/>
      <c r="E25" s="130"/>
      <c r="F25" s="130"/>
      <c r="G25" s="130"/>
      <c r="H25" s="130"/>
      <c r="I25" s="130" t="str">
        <f t="shared" ref="I25:I36" si="0">A8</f>
        <v>leden</v>
      </c>
      <c r="J25" s="590">
        <f t="shared" ref="J25:J36" si="1">B8</f>
        <v>40.825770968963653</v>
      </c>
      <c r="K25" s="590">
        <f>E8</f>
        <v>54.886108595098101</v>
      </c>
      <c r="L25" s="590"/>
      <c r="M25" s="130"/>
      <c r="O25" s="2241">
        <v>43120</v>
      </c>
      <c r="P25" s="2242">
        <v>34.39462450853194</v>
      </c>
      <c r="Q25" s="2243">
        <v>-0.7</v>
      </c>
      <c r="S25" s="120"/>
      <c r="T25" s="121"/>
      <c r="U25" s="122"/>
      <c r="X25" s="121"/>
    </row>
    <row r="26" spans="1:24" ht="12" customHeight="1" x14ac:dyDescent="0.25">
      <c r="A26" s="130"/>
      <c r="B26" s="130"/>
      <c r="C26" s="130"/>
      <c r="D26" s="130"/>
      <c r="E26" s="130"/>
      <c r="F26" s="130"/>
      <c r="G26" s="130"/>
      <c r="H26" s="130"/>
      <c r="I26" s="130" t="str">
        <f t="shared" si="0"/>
        <v>únor</v>
      </c>
      <c r="J26" s="590">
        <f t="shared" si="1"/>
        <v>55.898593761343584</v>
      </c>
      <c r="K26" s="590">
        <f t="shared" ref="K26:K35" si="2">E9</f>
        <v>46.445680672516012</v>
      </c>
      <c r="L26" s="590"/>
      <c r="M26" s="130"/>
      <c r="O26" s="2241">
        <v>43121</v>
      </c>
      <c r="P26" s="2242">
        <v>36.124405496417822</v>
      </c>
      <c r="Q26" s="2243">
        <v>-1.7</v>
      </c>
      <c r="S26" s="120"/>
      <c r="T26" s="121"/>
      <c r="U26" s="122"/>
      <c r="X26" s="121"/>
    </row>
    <row r="27" spans="1:24" ht="12" customHeight="1" x14ac:dyDescent="0.25">
      <c r="A27" s="130"/>
      <c r="B27" s="130"/>
      <c r="C27" s="130"/>
      <c r="D27" s="130"/>
      <c r="E27" s="130"/>
      <c r="F27" s="130"/>
      <c r="G27" s="130"/>
      <c r="H27" s="130"/>
      <c r="I27" s="130" t="str">
        <f t="shared" si="0"/>
        <v>březen</v>
      </c>
      <c r="J27" s="590">
        <f t="shared" si="1"/>
        <v>51.84457057350069</v>
      </c>
      <c r="K27" s="590">
        <f t="shared" si="2"/>
        <v>32.408470185623251</v>
      </c>
      <c r="L27" s="590"/>
      <c r="M27" s="130"/>
      <c r="O27" s="2241">
        <v>43122</v>
      </c>
      <c r="P27" s="2242">
        <v>40.814680811315036</v>
      </c>
      <c r="Q27" s="2243">
        <v>-2.7</v>
      </c>
      <c r="S27" s="120"/>
      <c r="T27" s="121"/>
      <c r="U27" s="122"/>
      <c r="X27" s="121"/>
    </row>
    <row r="28" spans="1:24" ht="12" customHeight="1" x14ac:dyDescent="0.25">
      <c r="A28" s="130"/>
      <c r="B28" s="130"/>
      <c r="C28" s="130"/>
      <c r="D28" s="130"/>
      <c r="E28" s="130"/>
      <c r="F28" s="130"/>
      <c r="G28" s="130"/>
      <c r="H28" s="130"/>
      <c r="I28" s="130" t="str">
        <f t="shared" si="0"/>
        <v>duben</v>
      </c>
      <c r="J28" s="590">
        <f t="shared" si="1"/>
        <v>24.998062537000482</v>
      </c>
      <c r="K28" s="590">
        <f t="shared" si="2"/>
        <v>31.528864331500799</v>
      </c>
      <c r="L28" s="590"/>
      <c r="M28" s="130"/>
      <c r="O28" s="2241">
        <v>43123</v>
      </c>
      <c r="P28" s="2242">
        <v>39.286469019845143</v>
      </c>
      <c r="Q28" s="2243">
        <v>1</v>
      </c>
      <c r="S28" s="120"/>
      <c r="T28" s="121"/>
      <c r="U28" s="122"/>
      <c r="X28" s="121"/>
    </row>
    <row r="29" spans="1:24" ht="12" customHeight="1" x14ac:dyDescent="0.25">
      <c r="A29" s="130"/>
      <c r="B29" s="130"/>
      <c r="C29" s="130"/>
      <c r="D29" s="130"/>
      <c r="E29" s="130"/>
      <c r="F29" s="130"/>
      <c r="G29" s="130"/>
      <c r="H29" s="130"/>
      <c r="I29" s="130" t="str">
        <f t="shared" si="0"/>
        <v>květen</v>
      </c>
      <c r="J29" s="590">
        <f t="shared" si="1"/>
        <v>13.221132511927131</v>
      </c>
      <c r="K29" s="590">
        <f t="shared" si="2"/>
        <v>22.468749241411775</v>
      </c>
      <c r="L29" s="590"/>
      <c r="M29" s="130"/>
      <c r="O29" s="2241">
        <v>43124</v>
      </c>
      <c r="P29" s="2242">
        <v>36.059900442350624</v>
      </c>
      <c r="Q29" s="2243">
        <v>3.2</v>
      </c>
      <c r="S29" s="120"/>
      <c r="T29" s="121"/>
      <c r="U29" s="122"/>
      <c r="X29" s="121"/>
    </row>
    <row r="30" spans="1:24" ht="12" customHeight="1" x14ac:dyDescent="0.25">
      <c r="A30" s="130"/>
      <c r="B30" s="130"/>
      <c r="C30" s="130"/>
      <c r="D30" s="130"/>
      <c r="E30" s="130"/>
      <c r="F30" s="130"/>
      <c r="G30" s="130"/>
      <c r="H30" s="130"/>
      <c r="I30" s="130" t="str">
        <f t="shared" si="0"/>
        <v>červen</v>
      </c>
      <c r="J30" s="590">
        <f t="shared" si="1"/>
        <v>14.001566013114459</v>
      </c>
      <c r="K30" s="590">
        <f t="shared" si="2"/>
        <v>13.754760822558547</v>
      </c>
      <c r="L30" s="590"/>
      <c r="M30" s="130"/>
      <c r="O30" s="2241">
        <v>43125</v>
      </c>
      <c r="P30" s="2242">
        <v>37.921800229723388</v>
      </c>
      <c r="Q30" s="2243">
        <v>2.2000000000000002</v>
      </c>
      <c r="S30" s="120"/>
      <c r="T30" s="121"/>
      <c r="U30" s="122"/>
      <c r="X30" s="121"/>
    </row>
    <row r="31" spans="1:24" ht="12" customHeight="1" x14ac:dyDescent="0.25">
      <c r="A31" s="130"/>
      <c r="B31" s="130"/>
      <c r="C31" s="130"/>
      <c r="D31" s="130"/>
      <c r="E31" s="130"/>
      <c r="F31" s="130"/>
      <c r="G31" s="130"/>
      <c r="H31" s="130"/>
      <c r="I31" s="130" t="str">
        <f t="shared" si="0"/>
        <v>červenec</v>
      </c>
      <c r="J31" s="590">
        <f t="shared" si="1"/>
        <v>12.979243431908991</v>
      </c>
      <c r="K31" s="590">
        <f t="shared" si="2"/>
        <v>14.139373374500213</v>
      </c>
      <c r="L31" s="590"/>
      <c r="M31" s="130"/>
      <c r="O31" s="2241">
        <v>43126</v>
      </c>
      <c r="P31" s="2242">
        <v>37.682842207038505</v>
      </c>
      <c r="Q31" s="2243">
        <v>0.8</v>
      </c>
      <c r="S31" s="120"/>
      <c r="T31" s="121"/>
      <c r="U31" s="122"/>
      <c r="X31" s="121"/>
    </row>
    <row r="32" spans="1:24" ht="12" customHeight="1" x14ac:dyDescent="0.25">
      <c r="A32" s="130"/>
      <c r="B32" s="130"/>
      <c r="C32" s="130"/>
      <c r="D32" s="130"/>
      <c r="E32" s="130"/>
      <c r="F32" s="130"/>
      <c r="G32" s="130"/>
      <c r="H32" s="130"/>
      <c r="I32" s="130" t="str">
        <f t="shared" si="0"/>
        <v>srpen</v>
      </c>
      <c r="J32" s="590">
        <f t="shared" si="1"/>
        <v>14.051008734036316</v>
      </c>
      <c r="K32" s="590">
        <f t="shared" si="2"/>
        <v>13.419884103970487</v>
      </c>
      <c r="L32" s="590"/>
      <c r="M32" s="130"/>
      <c r="O32" s="2241">
        <v>43127</v>
      </c>
      <c r="P32" s="2242">
        <v>32.279445743627683</v>
      </c>
      <c r="Q32" s="2243">
        <v>1.5</v>
      </c>
      <c r="S32" s="120"/>
      <c r="T32" s="121"/>
      <c r="U32" s="122"/>
      <c r="X32" s="121"/>
    </row>
    <row r="33" spans="1:24" ht="12" customHeight="1" x14ac:dyDescent="0.25">
      <c r="A33" s="130"/>
      <c r="B33" s="130"/>
      <c r="C33" s="130"/>
      <c r="D33" s="130"/>
      <c r="E33" s="130"/>
      <c r="F33" s="130"/>
      <c r="G33" s="130"/>
      <c r="H33" s="130"/>
      <c r="I33" s="130" t="str">
        <f t="shared" si="0"/>
        <v>září</v>
      </c>
      <c r="J33" s="590">
        <f t="shared" si="1"/>
        <v>18.629186799752926</v>
      </c>
      <c r="K33" s="590">
        <f t="shared" si="2"/>
        <v>21.829451333880407</v>
      </c>
      <c r="L33" s="590"/>
      <c r="M33" s="130"/>
      <c r="O33" s="2241">
        <v>43128</v>
      </c>
      <c r="P33" s="2242">
        <v>31.000592202913253</v>
      </c>
      <c r="Q33" s="2243">
        <v>4.8</v>
      </c>
      <c r="S33" s="120"/>
      <c r="T33" s="121"/>
      <c r="U33" s="122"/>
      <c r="X33" s="121"/>
    </row>
    <row r="34" spans="1:24" ht="12" customHeight="1" x14ac:dyDescent="0.25">
      <c r="A34" s="130"/>
      <c r="B34" s="130"/>
      <c r="C34" s="130"/>
      <c r="D34" s="130"/>
      <c r="E34" s="130"/>
      <c r="F34" s="130"/>
      <c r="G34" s="130"/>
      <c r="H34" s="130"/>
      <c r="I34" s="130" t="str">
        <f t="shared" si="0"/>
        <v>říjen</v>
      </c>
      <c r="J34" s="590">
        <f t="shared" si="1"/>
        <v>26.382438431061992</v>
      </c>
      <c r="K34" s="590">
        <f t="shared" si="2"/>
        <v>29.443041226558663</v>
      </c>
      <c r="L34" s="590"/>
      <c r="M34" s="130"/>
      <c r="O34" s="2241">
        <v>43129</v>
      </c>
      <c r="P34" s="2242">
        <v>30.998213245758382</v>
      </c>
      <c r="Q34" s="2243">
        <v>6.9</v>
      </c>
      <c r="S34" s="120"/>
      <c r="T34" s="121"/>
      <c r="U34" s="122"/>
      <c r="X34" s="121"/>
    </row>
    <row r="35" spans="1:24" ht="12" customHeight="1" x14ac:dyDescent="0.25">
      <c r="A35" s="130"/>
      <c r="B35" s="130"/>
      <c r="C35" s="130"/>
      <c r="D35" s="130"/>
      <c r="E35" s="130"/>
      <c r="F35" s="130"/>
      <c r="G35" s="130"/>
      <c r="H35" s="130"/>
      <c r="I35" s="130" t="str">
        <f t="shared" si="0"/>
        <v>listopad</v>
      </c>
      <c r="J35" s="590">
        <f t="shared" si="1"/>
        <v>44.151175713907705</v>
      </c>
      <c r="K35" s="590">
        <f t="shared" si="2"/>
        <v>38.630258231123364</v>
      </c>
      <c r="L35" s="590"/>
      <c r="M35" s="130"/>
      <c r="O35" s="2241">
        <v>43130</v>
      </c>
      <c r="P35" s="2242">
        <v>32.925753179625168</v>
      </c>
      <c r="Q35" s="2243">
        <v>1.8</v>
      </c>
      <c r="S35" s="120"/>
      <c r="T35" s="121"/>
      <c r="U35" s="122"/>
      <c r="X35" s="121"/>
    </row>
    <row r="36" spans="1:24" ht="12" customHeight="1" x14ac:dyDescent="0.25">
      <c r="A36" s="130"/>
      <c r="B36" s="130"/>
      <c r="C36" s="130"/>
      <c r="D36" s="130"/>
      <c r="E36" s="130"/>
      <c r="F36" s="130"/>
      <c r="G36" s="130"/>
      <c r="H36" s="130"/>
      <c r="I36" s="130" t="str">
        <f t="shared" si="0"/>
        <v>prosinec</v>
      </c>
      <c r="J36" s="590">
        <f t="shared" si="1"/>
        <v>43.077006635153325</v>
      </c>
      <c r="K36" s="590">
        <f>E19</f>
        <v>44.007256154655437</v>
      </c>
      <c r="L36" s="590"/>
      <c r="M36" s="130"/>
      <c r="O36" s="2241">
        <v>43131</v>
      </c>
      <c r="P36" s="2242">
        <v>33.642167159546339</v>
      </c>
      <c r="Q36" s="2243">
        <v>3.2</v>
      </c>
      <c r="S36" s="120"/>
      <c r="T36" s="121"/>
      <c r="U36" s="122"/>
      <c r="X36" s="121"/>
    </row>
    <row r="37" spans="1:24" ht="12" customHeight="1" x14ac:dyDescent="0.25">
      <c r="A37" s="130"/>
      <c r="B37" s="130"/>
      <c r="C37" s="130"/>
      <c r="D37" s="130"/>
      <c r="E37" s="130"/>
      <c r="F37" s="130"/>
      <c r="G37" s="130"/>
      <c r="H37" s="130"/>
      <c r="I37" s="130"/>
      <c r="J37" s="590"/>
      <c r="K37" s="590"/>
      <c r="L37" s="130"/>
      <c r="M37" s="130"/>
      <c r="O37" s="2241">
        <v>43132</v>
      </c>
      <c r="P37" s="2242">
        <v>34.000938704329577</v>
      </c>
      <c r="Q37" s="2243">
        <v>2.4</v>
      </c>
      <c r="S37" s="120"/>
      <c r="T37" s="121"/>
      <c r="U37" s="122"/>
      <c r="X37" s="121"/>
    </row>
    <row r="38" spans="1:24" ht="12" customHeight="1" x14ac:dyDescent="0.25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O38" s="2241">
        <v>43133</v>
      </c>
      <c r="P38" s="2242">
        <v>35.820912070490955</v>
      </c>
      <c r="Q38" s="2243">
        <v>0.8</v>
      </c>
      <c r="S38" s="120"/>
      <c r="T38" s="121"/>
      <c r="U38" s="122"/>
      <c r="X38" s="121"/>
    </row>
    <row r="39" spans="1:24" ht="12" customHeight="1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O39" s="2241">
        <v>43134</v>
      </c>
      <c r="P39" s="2242">
        <v>31.979863029947417</v>
      </c>
      <c r="Q39" s="2243">
        <v>0.4</v>
      </c>
      <c r="S39" s="120"/>
      <c r="T39" s="121"/>
      <c r="U39" s="122"/>
      <c r="X39" s="121"/>
    </row>
    <row r="40" spans="1:24" ht="12" customHeight="1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O40" s="2241">
        <v>43135</v>
      </c>
      <c r="P40" s="2242">
        <v>34.110696630001023</v>
      </c>
      <c r="Q40" s="2243">
        <v>-1</v>
      </c>
      <c r="S40" s="120"/>
      <c r="T40" s="121"/>
      <c r="U40" s="122"/>
      <c r="X40" s="121"/>
    </row>
    <row r="41" spans="1:24" ht="12" customHeight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O41" s="2241">
        <v>43136</v>
      </c>
      <c r="P41" s="2242">
        <v>42.549614686881633</v>
      </c>
      <c r="Q41" s="2243">
        <v>-2.9</v>
      </c>
      <c r="S41" s="120"/>
      <c r="T41" s="121"/>
      <c r="U41" s="122"/>
      <c r="X41" s="121"/>
    </row>
    <row r="42" spans="1:24" ht="12" customHeight="1" x14ac:dyDescent="0.25">
      <c r="O42" s="2241">
        <v>43137</v>
      </c>
      <c r="P42" s="2242">
        <v>44.241122898801422</v>
      </c>
      <c r="Q42" s="2243">
        <v>-3.7</v>
      </c>
      <c r="S42" s="120"/>
      <c r="T42" s="121"/>
      <c r="U42" s="122"/>
      <c r="X42" s="121"/>
    </row>
    <row r="43" spans="1:24" ht="12" customHeight="1" x14ac:dyDescent="0.25">
      <c r="O43" s="2241">
        <v>43138</v>
      </c>
      <c r="P43" s="2242">
        <v>42.780778078179203</v>
      </c>
      <c r="Q43" s="2243">
        <v>-1.3</v>
      </c>
      <c r="S43" s="120"/>
      <c r="T43" s="121"/>
      <c r="U43" s="122"/>
      <c r="X43" s="121"/>
    </row>
    <row r="44" spans="1:24" ht="12" customHeight="1" x14ac:dyDescent="0.25">
      <c r="O44" s="2241">
        <v>43139</v>
      </c>
      <c r="P44" s="2242">
        <v>42.640127365985627</v>
      </c>
      <c r="Q44" s="2243">
        <v>-2</v>
      </c>
      <c r="S44" s="120"/>
      <c r="T44" s="121"/>
      <c r="U44" s="122"/>
      <c r="X44" s="121"/>
    </row>
    <row r="45" spans="1:24" x14ac:dyDescent="0.25">
      <c r="O45" s="2241">
        <v>43140</v>
      </c>
      <c r="P45" s="2242">
        <v>41.325741847077474</v>
      </c>
      <c r="Q45" s="2243">
        <v>-2.4</v>
      </c>
      <c r="S45" s="120"/>
      <c r="T45" s="121"/>
      <c r="U45" s="122"/>
      <c r="X45" s="121"/>
    </row>
    <row r="46" spans="1:24" x14ac:dyDescent="0.25">
      <c r="B46" s="668"/>
      <c r="C46" s="125"/>
      <c r="D46" s="131"/>
      <c r="E46" s="131"/>
      <c r="F46" s="131"/>
      <c r="G46" s="131"/>
      <c r="H46" s="131"/>
      <c r="I46" s="131"/>
      <c r="O46" s="2241">
        <v>43141</v>
      </c>
      <c r="P46" s="2242">
        <v>36.143450451414736</v>
      </c>
      <c r="Q46" s="2243">
        <v>-1.8</v>
      </c>
      <c r="S46" s="120"/>
      <c r="T46" s="121"/>
      <c r="U46" s="122"/>
      <c r="X46" s="121"/>
    </row>
    <row r="47" spans="1:24" x14ac:dyDescent="0.25">
      <c r="B47" s="125"/>
      <c r="C47" s="125"/>
      <c r="D47" s="131"/>
      <c r="E47" s="131"/>
      <c r="F47" s="131"/>
      <c r="G47" s="131"/>
      <c r="H47" s="131"/>
      <c r="I47" s="131"/>
      <c r="O47" s="2241">
        <v>43142</v>
      </c>
      <c r="P47" s="2242">
        <v>34.89849195904349</v>
      </c>
      <c r="Q47" s="2243">
        <v>0.2</v>
      </c>
      <c r="S47" s="120"/>
      <c r="T47" s="121"/>
      <c r="U47" s="122"/>
      <c r="X47" s="121"/>
    </row>
    <row r="48" spans="1:24" x14ac:dyDescent="0.25">
      <c r="B48" s="125"/>
      <c r="C48" s="125"/>
      <c r="D48" s="125"/>
      <c r="E48" s="125"/>
      <c r="F48" s="125"/>
      <c r="G48" s="125"/>
      <c r="H48" s="125"/>
      <c r="I48" s="125"/>
      <c r="O48" s="2241">
        <v>43143</v>
      </c>
      <c r="P48" s="2242">
        <v>38.366052428706389</v>
      </c>
      <c r="Q48" s="2243">
        <v>-0.1</v>
      </c>
      <c r="S48" s="120"/>
      <c r="T48" s="121"/>
      <c r="U48" s="122"/>
      <c r="X48" s="121"/>
    </row>
    <row r="49" spans="2:24" x14ac:dyDescent="0.25">
      <c r="B49" s="125"/>
      <c r="C49" s="125"/>
      <c r="D49" s="125"/>
      <c r="E49" s="125"/>
      <c r="F49" s="125"/>
      <c r="G49" s="125"/>
      <c r="H49" s="125"/>
      <c r="I49" s="125"/>
      <c r="O49" s="2241">
        <v>43144</v>
      </c>
      <c r="P49" s="2242">
        <v>41.154912376292501</v>
      </c>
      <c r="Q49" s="2243">
        <v>-2.1</v>
      </c>
      <c r="S49" s="120"/>
      <c r="T49" s="121"/>
      <c r="U49" s="122"/>
      <c r="X49" s="121"/>
    </row>
    <row r="50" spans="2:24" x14ac:dyDescent="0.25">
      <c r="B50" s="126"/>
      <c r="C50" s="126"/>
      <c r="D50" s="126"/>
      <c r="E50" s="126"/>
      <c r="F50" s="126"/>
      <c r="G50" s="132"/>
      <c r="H50" s="132"/>
      <c r="I50" s="132"/>
      <c r="O50" s="2241">
        <v>43145</v>
      </c>
      <c r="P50" s="2242">
        <v>41.915290758789041</v>
      </c>
      <c r="Q50" s="2243">
        <v>-2.6</v>
      </c>
      <c r="S50" s="120"/>
      <c r="T50" s="121"/>
      <c r="U50" s="122"/>
      <c r="X50" s="121"/>
    </row>
    <row r="51" spans="2:24" x14ac:dyDescent="0.25">
      <c r="B51" s="126"/>
      <c r="C51" s="126"/>
      <c r="D51" s="126"/>
      <c r="E51" s="126"/>
      <c r="F51" s="126"/>
      <c r="G51" s="132"/>
      <c r="H51" s="132"/>
      <c r="I51" s="132"/>
      <c r="O51" s="2241">
        <v>43146</v>
      </c>
      <c r="P51" s="2242">
        <v>39.543381037325801</v>
      </c>
      <c r="Q51" s="2243">
        <v>-2</v>
      </c>
      <c r="S51" s="120"/>
      <c r="T51" s="121"/>
      <c r="U51" s="122"/>
      <c r="X51" s="121"/>
    </row>
    <row r="52" spans="2:24" x14ac:dyDescent="0.25">
      <c r="B52" s="126"/>
      <c r="C52" s="126"/>
      <c r="D52" s="126"/>
      <c r="E52" s="126"/>
      <c r="F52" s="126"/>
      <c r="G52" s="132"/>
      <c r="H52" s="132"/>
      <c r="I52" s="132"/>
      <c r="O52" s="2241">
        <v>43147</v>
      </c>
      <c r="P52" s="2242">
        <v>37.352479560092149</v>
      </c>
      <c r="Q52" s="2243">
        <v>-0.5</v>
      </c>
      <c r="S52" s="120"/>
      <c r="T52" s="121"/>
      <c r="U52" s="122"/>
      <c r="X52" s="121"/>
    </row>
    <row r="53" spans="2:24" x14ac:dyDescent="0.25">
      <c r="B53" s="126"/>
      <c r="C53" s="126"/>
      <c r="D53" s="126"/>
      <c r="E53" s="126"/>
      <c r="F53" s="126"/>
      <c r="G53" s="132"/>
      <c r="H53" s="132"/>
      <c r="I53" s="132"/>
      <c r="O53" s="2241">
        <v>43148</v>
      </c>
      <c r="P53" s="2242">
        <v>35.540237704805406</v>
      </c>
      <c r="Q53" s="2243">
        <v>-1.4</v>
      </c>
      <c r="S53" s="120"/>
      <c r="T53" s="121"/>
      <c r="U53" s="122"/>
      <c r="X53" s="121"/>
    </row>
    <row r="54" spans="2:24" x14ac:dyDescent="0.25">
      <c r="B54" s="126"/>
      <c r="C54" s="126"/>
      <c r="D54" s="126"/>
      <c r="E54" s="126"/>
      <c r="F54" s="126"/>
      <c r="G54" s="132"/>
      <c r="H54" s="132"/>
      <c r="I54" s="132"/>
      <c r="O54" s="2241">
        <v>43149</v>
      </c>
      <c r="P54" s="2242">
        <v>36.920992982429681</v>
      </c>
      <c r="Q54" s="2243">
        <v>-1.6</v>
      </c>
      <c r="S54" s="120"/>
      <c r="T54" s="121"/>
      <c r="U54" s="122"/>
      <c r="X54" s="121"/>
    </row>
    <row r="55" spans="2:24" x14ac:dyDescent="0.25">
      <c r="B55" s="126"/>
      <c r="C55" s="126"/>
      <c r="D55" s="126"/>
      <c r="E55" s="126"/>
      <c r="F55" s="126"/>
      <c r="G55" s="132"/>
      <c r="H55" s="132"/>
      <c r="I55" s="132"/>
      <c r="O55" s="2241">
        <v>43150</v>
      </c>
      <c r="P55" s="2242">
        <v>42.391377435221834</v>
      </c>
      <c r="Q55" s="2243">
        <v>-3.6</v>
      </c>
      <c r="S55" s="120"/>
      <c r="T55" s="121"/>
      <c r="U55" s="122"/>
      <c r="X55" s="121"/>
    </row>
    <row r="56" spans="2:24" x14ac:dyDescent="0.25">
      <c r="B56" s="126"/>
      <c r="C56" s="126"/>
      <c r="D56" s="126"/>
      <c r="E56" s="126"/>
      <c r="F56" s="126"/>
      <c r="G56" s="132"/>
      <c r="H56" s="132"/>
      <c r="I56" s="132"/>
      <c r="O56" s="2241">
        <v>43151</v>
      </c>
      <c r="P56" s="2242">
        <v>43.292296886612668</v>
      </c>
      <c r="Q56" s="2243">
        <v>-2.2999999999999998</v>
      </c>
      <c r="S56" s="120"/>
      <c r="T56" s="121"/>
      <c r="U56" s="122"/>
      <c r="X56" s="121"/>
    </row>
    <row r="57" spans="2:24" x14ac:dyDescent="0.25">
      <c r="B57" s="126"/>
      <c r="C57" s="126"/>
      <c r="D57" s="126"/>
      <c r="E57" s="126"/>
      <c r="F57" s="126"/>
      <c r="G57" s="132"/>
      <c r="H57" s="132"/>
      <c r="I57" s="132"/>
      <c r="O57" s="2241">
        <v>43152</v>
      </c>
      <c r="P57" s="2242">
        <v>42.898680508098252</v>
      </c>
      <c r="Q57" s="2243">
        <v>-2.9</v>
      </c>
      <c r="S57" s="120"/>
      <c r="T57" s="121"/>
      <c r="U57" s="122"/>
      <c r="X57" s="121"/>
    </row>
    <row r="58" spans="2:24" x14ac:dyDescent="0.25">
      <c r="B58" s="126"/>
      <c r="C58" s="126"/>
      <c r="D58" s="126"/>
      <c r="E58" s="126"/>
      <c r="F58" s="126"/>
      <c r="G58" s="132"/>
      <c r="H58" s="132"/>
      <c r="I58" s="132"/>
      <c r="O58" s="2241">
        <v>43153</v>
      </c>
      <c r="P58" s="2242">
        <v>43.52583479383582</v>
      </c>
      <c r="Q58" s="2243">
        <v>-3.5</v>
      </c>
      <c r="S58" s="120"/>
      <c r="T58" s="121"/>
      <c r="U58" s="122"/>
      <c r="X58" s="121"/>
    </row>
    <row r="59" spans="2:24" x14ac:dyDescent="0.25">
      <c r="B59" s="126"/>
      <c r="C59" s="126"/>
      <c r="D59" s="126"/>
      <c r="E59" s="126"/>
      <c r="F59" s="126"/>
      <c r="G59" s="132"/>
      <c r="H59" s="132"/>
      <c r="I59" s="132"/>
      <c r="O59" s="2241">
        <v>43154</v>
      </c>
      <c r="P59" s="2242">
        <v>42.880565435501033</v>
      </c>
      <c r="Q59" s="2243">
        <v>-4.9000000000000004</v>
      </c>
      <c r="S59" s="120"/>
      <c r="T59" s="121"/>
      <c r="U59" s="122"/>
      <c r="X59" s="121"/>
    </row>
    <row r="60" spans="2:24" x14ac:dyDescent="0.25">
      <c r="B60" s="126"/>
      <c r="C60" s="126"/>
      <c r="D60" s="126"/>
      <c r="E60" s="126"/>
      <c r="F60" s="126"/>
      <c r="G60" s="132"/>
      <c r="H60" s="132"/>
      <c r="I60" s="132"/>
      <c r="O60" s="2241">
        <v>43155</v>
      </c>
      <c r="P60" s="2242">
        <v>42.507480827840148</v>
      </c>
      <c r="Q60" s="2243">
        <v>-7.5</v>
      </c>
      <c r="S60" s="120"/>
      <c r="T60" s="121"/>
      <c r="U60" s="122"/>
      <c r="X60" s="121"/>
    </row>
    <row r="61" spans="2:24" x14ac:dyDescent="0.25">
      <c r="B61" s="126"/>
      <c r="C61" s="126"/>
      <c r="D61" s="126"/>
      <c r="E61" s="126"/>
      <c r="F61" s="126"/>
      <c r="G61" s="132"/>
      <c r="H61" s="132"/>
      <c r="I61" s="132"/>
      <c r="O61" s="2241">
        <v>43156</v>
      </c>
      <c r="P61" s="2242">
        <v>46.051774485443595</v>
      </c>
      <c r="Q61" s="2243">
        <v>-10.7</v>
      </c>
      <c r="S61" s="120"/>
      <c r="T61" s="121"/>
      <c r="U61" s="122"/>
      <c r="X61" s="121"/>
    </row>
    <row r="62" spans="2:24" x14ac:dyDescent="0.25">
      <c r="B62" s="126"/>
      <c r="C62" s="126"/>
      <c r="D62" s="126"/>
      <c r="E62" s="126"/>
      <c r="F62" s="126"/>
      <c r="G62" s="132"/>
      <c r="H62" s="132"/>
      <c r="I62" s="132"/>
      <c r="O62" s="2241">
        <v>43157</v>
      </c>
      <c r="P62" s="2242">
        <v>52.149470138071926</v>
      </c>
      <c r="Q62" s="2243">
        <v>-11.2</v>
      </c>
      <c r="S62" s="120"/>
      <c r="T62" s="121"/>
      <c r="U62" s="122"/>
      <c r="X62" s="121"/>
    </row>
    <row r="63" spans="2:24" x14ac:dyDescent="0.25">
      <c r="O63" s="2241">
        <v>43158</v>
      </c>
      <c r="P63" s="2242">
        <v>55.89859824415057</v>
      </c>
      <c r="Q63" s="2243">
        <v>-11.8</v>
      </c>
      <c r="S63" s="120"/>
      <c r="T63" s="121"/>
      <c r="U63" s="122"/>
      <c r="X63" s="121"/>
    </row>
    <row r="64" spans="2:24" x14ac:dyDescent="0.25">
      <c r="O64" s="2241">
        <v>43159</v>
      </c>
      <c r="P64" s="2242">
        <v>54.452973216329539</v>
      </c>
      <c r="Q64" s="2243">
        <v>-11.8</v>
      </c>
      <c r="S64" s="120"/>
      <c r="T64" s="121"/>
      <c r="U64" s="122"/>
      <c r="X64" s="121"/>
    </row>
    <row r="65" spans="15:24" x14ac:dyDescent="0.25">
      <c r="O65" s="2241">
        <v>43160</v>
      </c>
      <c r="P65" s="2242">
        <v>51.844586167716471</v>
      </c>
      <c r="Q65" s="2243">
        <v>-9.6999999999999993</v>
      </c>
      <c r="S65" s="120"/>
      <c r="T65" s="121"/>
      <c r="U65" s="122"/>
      <c r="X65" s="121"/>
    </row>
    <row r="66" spans="15:24" x14ac:dyDescent="0.25">
      <c r="O66" s="2241">
        <v>43161</v>
      </c>
      <c r="P66" s="2242">
        <v>49.58388991260702</v>
      </c>
      <c r="Q66" s="2243">
        <v>-7.1</v>
      </c>
      <c r="S66" s="120"/>
      <c r="T66" s="121"/>
      <c r="U66" s="122"/>
      <c r="X66" s="121"/>
    </row>
    <row r="67" spans="15:24" x14ac:dyDescent="0.25">
      <c r="O67" s="2241">
        <v>43162</v>
      </c>
      <c r="P67" s="2242">
        <v>43.928190615342828</v>
      </c>
      <c r="Q67" s="2243">
        <v>-6.6</v>
      </c>
      <c r="S67" s="120"/>
      <c r="T67" s="121"/>
      <c r="U67" s="122"/>
      <c r="X67" s="121"/>
    </row>
    <row r="68" spans="15:24" x14ac:dyDescent="0.25">
      <c r="O68" s="2241">
        <v>43163</v>
      </c>
      <c r="P68" s="2242">
        <v>41.744671341556867</v>
      </c>
      <c r="Q68" s="2243">
        <v>-4.4000000000000004</v>
      </c>
      <c r="S68" s="120"/>
      <c r="T68" s="121"/>
      <c r="U68" s="122"/>
      <c r="X68" s="121"/>
    </row>
    <row r="69" spans="15:24" x14ac:dyDescent="0.25">
      <c r="O69" s="2241">
        <v>43164</v>
      </c>
      <c r="P69" s="2242">
        <v>42.986414551134423</v>
      </c>
      <c r="Q69" s="2243">
        <v>-1.6</v>
      </c>
      <c r="S69" s="120"/>
      <c r="T69" s="121"/>
      <c r="U69" s="122"/>
      <c r="X69" s="121"/>
    </row>
    <row r="70" spans="15:24" x14ac:dyDescent="0.25">
      <c r="O70" s="2241">
        <v>43165</v>
      </c>
      <c r="P70" s="2242">
        <v>43.055111003480846</v>
      </c>
      <c r="Q70" s="2243">
        <v>0</v>
      </c>
      <c r="S70" s="120"/>
      <c r="T70" s="121"/>
      <c r="U70" s="122"/>
      <c r="X70" s="121"/>
    </row>
    <row r="71" spans="15:24" x14ac:dyDescent="0.25">
      <c r="O71" s="2241">
        <v>43166</v>
      </c>
      <c r="P71" s="2242">
        <v>38.831359505922173</v>
      </c>
      <c r="Q71" s="2243">
        <v>2.6</v>
      </c>
      <c r="S71" s="120"/>
      <c r="T71" s="121"/>
      <c r="U71" s="122"/>
      <c r="X71" s="121"/>
    </row>
    <row r="72" spans="15:24" x14ac:dyDescent="0.25">
      <c r="O72" s="2241">
        <v>43167</v>
      </c>
      <c r="P72" s="2242">
        <v>34.212950179756568</v>
      </c>
      <c r="Q72" s="2243">
        <v>2.8</v>
      </c>
      <c r="S72" s="120"/>
      <c r="T72" s="121"/>
      <c r="U72" s="122"/>
      <c r="X72" s="121"/>
    </row>
    <row r="73" spans="15:24" x14ac:dyDescent="0.25">
      <c r="O73" s="2241">
        <v>43168</v>
      </c>
      <c r="P73" s="2242">
        <v>32.359219639127495</v>
      </c>
      <c r="Q73" s="2243">
        <v>3.6</v>
      </c>
      <c r="S73" s="120"/>
      <c r="T73" s="121"/>
      <c r="U73" s="122"/>
      <c r="X73" s="121"/>
    </row>
    <row r="74" spans="15:24" x14ac:dyDescent="0.25">
      <c r="O74" s="2241">
        <v>43169</v>
      </c>
      <c r="P74" s="2242">
        <v>26.294335306985776</v>
      </c>
      <c r="Q74" s="2243">
        <v>6.8</v>
      </c>
      <c r="S74" s="120"/>
      <c r="T74" s="121"/>
      <c r="U74" s="122"/>
      <c r="X74" s="121"/>
    </row>
    <row r="75" spans="15:24" x14ac:dyDescent="0.25">
      <c r="O75" s="2241">
        <v>43170</v>
      </c>
      <c r="P75" s="2242">
        <v>24.100159005455122</v>
      </c>
      <c r="Q75" s="2243">
        <v>8.5</v>
      </c>
      <c r="S75" s="120"/>
      <c r="T75" s="121"/>
      <c r="U75" s="122"/>
      <c r="X75" s="121"/>
    </row>
    <row r="76" spans="15:24" x14ac:dyDescent="0.25">
      <c r="O76" s="2241">
        <v>43171</v>
      </c>
      <c r="P76" s="2242">
        <v>27.826631837870067</v>
      </c>
      <c r="Q76" s="2243">
        <v>7.8</v>
      </c>
      <c r="S76" s="120"/>
      <c r="T76" s="121"/>
      <c r="U76" s="122"/>
      <c r="X76" s="121"/>
    </row>
    <row r="77" spans="15:24" x14ac:dyDescent="0.25">
      <c r="O77" s="2241">
        <v>43172</v>
      </c>
      <c r="P77" s="2242">
        <v>27.169403909607222</v>
      </c>
      <c r="Q77" s="2243">
        <v>7</v>
      </c>
      <c r="S77" s="120"/>
      <c r="T77" s="121"/>
      <c r="U77" s="122"/>
      <c r="X77" s="121"/>
    </row>
    <row r="78" spans="15:24" x14ac:dyDescent="0.25">
      <c r="O78" s="2241">
        <v>43173</v>
      </c>
      <c r="P78" s="2242">
        <v>30.636717491723036</v>
      </c>
      <c r="Q78" s="2243">
        <v>3.1</v>
      </c>
      <c r="S78" s="120"/>
      <c r="T78" s="121"/>
      <c r="U78" s="122"/>
      <c r="X78" s="121"/>
    </row>
    <row r="79" spans="15:24" x14ac:dyDescent="0.25">
      <c r="O79" s="2241">
        <v>43174</v>
      </c>
      <c r="P79" s="2242">
        <v>29.709241773153778</v>
      </c>
      <c r="Q79" s="2243">
        <v>4.3</v>
      </c>
      <c r="S79" s="120"/>
      <c r="T79" s="121"/>
      <c r="U79" s="122"/>
      <c r="X79" s="121"/>
    </row>
    <row r="80" spans="15:24" x14ac:dyDescent="0.25">
      <c r="O80" s="2241">
        <v>43175</v>
      </c>
      <c r="P80" s="2242">
        <v>31.775819513574262</v>
      </c>
      <c r="Q80" s="2243">
        <v>2.6</v>
      </c>
      <c r="S80" s="120"/>
      <c r="T80" s="121"/>
      <c r="U80" s="122"/>
      <c r="X80" s="121"/>
    </row>
    <row r="81" spans="15:24" x14ac:dyDescent="0.25">
      <c r="O81" s="2241">
        <v>43176</v>
      </c>
      <c r="P81" s="2242">
        <v>36.601536823755744</v>
      </c>
      <c r="Q81" s="2243">
        <v>-4.5999999999999996</v>
      </c>
      <c r="S81" s="120"/>
      <c r="T81" s="121"/>
      <c r="U81" s="122"/>
      <c r="X81" s="121"/>
    </row>
    <row r="82" spans="15:24" x14ac:dyDescent="0.25">
      <c r="O82" s="2241">
        <v>43177</v>
      </c>
      <c r="P82" s="2242">
        <v>40.941477272441013</v>
      </c>
      <c r="Q82" s="2243">
        <v>-6</v>
      </c>
      <c r="S82" s="120"/>
      <c r="T82" s="121"/>
      <c r="U82" s="122"/>
      <c r="X82" s="121"/>
    </row>
    <row r="83" spans="15:24" x14ac:dyDescent="0.25">
      <c r="O83" s="2241">
        <v>43178</v>
      </c>
      <c r="P83" s="2242">
        <v>43.875960982849371</v>
      </c>
      <c r="Q83" s="2243">
        <v>-5.7</v>
      </c>
      <c r="S83" s="120"/>
      <c r="T83" s="121"/>
      <c r="U83" s="122"/>
      <c r="X83" s="121"/>
    </row>
    <row r="84" spans="15:24" x14ac:dyDescent="0.25">
      <c r="O84" s="2241">
        <v>43179</v>
      </c>
      <c r="P84" s="2242">
        <v>41.536582747472551</v>
      </c>
      <c r="Q84" s="2243">
        <v>-2.7</v>
      </c>
      <c r="S84" s="120"/>
      <c r="T84" s="121"/>
      <c r="U84" s="122"/>
      <c r="X84" s="121"/>
    </row>
    <row r="85" spans="15:24" x14ac:dyDescent="0.25">
      <c r="O85" s="2241">
        <v>43180</v>
      </c>
      <c r="P85" s="2242">
        <v>41.408745408744373</v>
      </c>
      <c r="Q85" s="2243">
        <v>-2.1</v>
      </c>
      <c r="S85" s="120"/>
      <c r="T85" s="121"/>
      <c r="U85" s="122"/>
      <c r="X85" s="121"/>
    </row>
    <row r="86" spans="15:24" x14ac:dyDescent="0.25">
      <c r="O86" s="2241">
        <v>43181</v>
      </c>
      <c r="P86" s="2242">
        <v>37.573922128245727</v>
      </c>
      <c r="Q86" s="2243">
        <v>-0.3</v>
      </c>
      <c r="S86" s="120"/>
      <c r="T86" s="121"/>
      <c r="U86" s="122"/>
      <c r="X86" s="121"/>
    </row>
    <row r="87" spans="15:24" x14ac:dyDescent="0.25">
      <c r="O87" s="2241">
        <v>43182</v>
      </c>
      <c r="P87" s="2242">
        <v>37.353310295972392</v>
      </c>
      <c r="Q87" s="2243">
        <v>1.6</v>
      </c>
      <c r="S87" s="120"/>
      <c r="T87" s="121"/>
      <c r="U87" s="122"/>
      <c r="X87" s="121"/>
    </row>
    <row r="88" spans="15:24" x14ac:dyDescent="0.25">
      <c r="O88" s="2241">
        <v>43183</v>
      </c>
      <c r="P88" s="2242">
        <v>29.290768986139913</v>
      </c>
      <c r="Q88" s="2243">
        <v>1.6</v>
      </c>
      <c r="S88" s="120"/>
      <c r="T88" s="121"/>
      <c r="U88" s="122"/>
      <c r="X88" s="121"/>
    </row>
    <row r="89" spans="15:24" x14ac:dyDescent="0.25">
      <c r="O89" s="2241">
        <v>43184</v>
      </c>
      <c r="P89" s="2242">
        <v>31.323485401584218</v>
      </c>
      <c r="Q89" s="2243">
        <v>1.5</v>
      </c>
      <c r="S89" s="120"/>
      <c r="T89" s="121"/>
      <c r="U89" s="122"/>
      <c r="X89" s="121"/>
    </row>
    <row r="90" spans="15:24" x14ac:dyDescent="0.25">
      <c r="O90" s="2241">
        <v>43185</v>
      </c>
      <c r="P90" s="2242">
        <v>36.763187464217204</v>
      </c>
      <c r="Q90" s="2243">
        <v>2.7</v>
      </c>
      <c r="S90" s="120"/>
      <c r="T90" s="121"/>
      <c r="U90" s="122"/>
      <c r="X90" s="121"/>
    </row>
    <row r="91" spans="15:24" x14ac:dyDescent="0.25">
      <c r="O91" s="2241">
        <v>43186</v>
      </c>
      <c r="P91" s="2242">
        <v>35.210845068172816</v>
      </c>
      <c r="Q91" s="2243">
        <v>2</v>
      </c>
      <c r="S91" s="120"/>
      <c r="T91" s="121"/>
      <c r="U91" s="122"/>
      <c r="X91" s="121"/>
    </row>
    <row r="92" spans="15:24" x14ac:dyDescent="0.25">
      <c r="O92" s="2241">
        <v>43187</v>
      </c>
      <c r="P92" s="2242">
        <v>31.624568922625674</v>
      </c>
      <c r="Q92" s="2243">
        <v>4.9000000000000004</v>
      </c>
      <c r="S92" s="120"/>
      <c r="T92" s="121"/>
      <c r="U92" s="122"/>
      <c r="X92" s="121"/>
    </row>
    <row r="93" spans="15:24" x14ac:dyDescent="0.25">
      <c r="O93" s="2241">
        <v>43188</v>
      </c>
      <c r="P93" s="2242">
        <v>29.47019771179885</v>
      </c>
      <c r="Q93" s="2243">
        <v>4.8</v>
      </c>
      <c r="S93" s="120"/>
      <c r="T93" s="121"/>
      <c r="U93" s="122"/>
      <c r="X93" s="121"/>
    </row>
    <row r="94" spans="15:24" x14ac:dyDescent="0.25">
      <c r="O94" s="2241">
        <v>43189</v>
      </c>
      <c r="P94" s="2242">
        <v>24.797161645614342</v>
      </c>
      <c r="Q94" s="2243">
        <v>6.2</v>
      </c>
      <c r="S94" s="120"/>
      <c r="T94" s="121"/>
      <c r="U94" s="122"/>
      <c r="X94" s="121"/>
    </row>
    <row r="95" spans="15:24" x14ac:dyDescent="0.25">
      <c r="O95" s="2241">
        <v>43190</v>
      </c>
      <c r="P95" s="2242">
        <v>23.261852133735246</v>
      </c>
      <c r="Q95" s="2243">
        <v>7.4</v>
      </c>
      <c r="S95" s="120"/>
      <c r="T95" s="121"/>
      <c r="U95" s="122"/>
      <c r="X95" s="121"/>
    </row>
    <row r="96" spans="15:24" x14ac:dyDescent="0.25">
      <c r="O96" s="2241">
        <v>43191</v>
      </c>
      <c r="P96" s="2242">
        <v>24.957251370825123</v>
      </c>
      <c r="Q96" s="2243">
        <v>4.0999999999999996</v>
      </c>
      <c r="S96" s="120"/>
      <c r="T96" s="121"/>
      <c r="U96" s="122"/>
      <c r="X96" s="121"/>
    </row>
    <row r="97" spans="15:24" x14ac:dyDescent="0.25">
      <c r="O97" s="2241">
        <v>43192</v>
      </c>
      <c r="P97" s="2242">
        <v>24.998054154503791</v>
      </c>
      <c r="Q97" s="2243">
        <v>5</v>
      </c>
      <c r="S97" s="120"/>
      <c r="T97" s="121"/>
      <c r="U97" s="122"/>
      <c r="X97" s="121"/>
    </row>
    <row r="98" spans="15:24" x14ac:dyDescent="0.25">
      <c r="O98" s="2241">
        <v>43193</v>
      </c>
      <c r="P98" s="2242">
        <v>22.851361444452014</v>
      </c>
      <c r="Q98" s="2243">
        <v>11.6</v>
      </c>
      <c r="S98" s="120"/>
      <c r="T98" s="121"/>
      <c r="U98" s="122"/>
      <c r="X98" s="121"/>
    </row>
    <row r="99" spans="15:24" x14ac:dyDescent="0.25">
      <c r="O99" s="2241">
        <v>43194</v>
      </c>
      <c r="P99" s="2242">
        <v>20.346018197308076</v>
      </c>
      <c r="Q99" s="2243">
        <v>12.2</v>
      </c>
      <c r="S99" s="120"/>
      <c r="T99" s="121"/>
      <c r="U99" s="122"/>
      <c r="X99" s="121"/>
    </row>
    <row r="100" spans="15:24" x14ac:dyDescent="0.25">
      <c r="O100" s="2241">
        <v>43195</v>
      </c>
      <c r="P100" s="2242">
        <v>21.310789155086162</v>
      </c>
      <c r="Q100" s="2243">
        <v>9.4</v>
      </c>
      <c r="S100" s="120"/>
      <c r="T100" s="121"/>
      <c r="U100" s="122"/>
      <c r="X100" s="121"/>
    </row>
    <row r="101" spans="15:24" x14ac:dyDescent="0.25">
      <c r="O101" s="2241">
        <v>43196</v>
      </c>
      <c r="P101" s="2242">
        <v>22.627702136523375</v>
      </c>
      <c r="Q101" s="2243">
        <v>5.4</v>
      </c>
      <c r="S101" s="120"/>
      <c r="T101" s="121"/>
      <c r="U101" s="122"/>
      <c r="X101" s="121"/>
    </row>
    <row r="102" spans="15:24" x14ac:dyDescent="0.25">
      <c r="O102" s="2241">
        <v>43197</v>
      </c>
      <c r="P102" s="2242">
        <v>18.348626620997617</v>
      </c>
      <c r="Q102" s="2243">
        <v>10</v>
      </c>
      <c r="S102" s="120"/>
      <c r="T102" s="121"/>
      <c r="U102" s="122"/>
      <c r="X102" s="121"/>
    </row>
    <row r="103" spans="15:24" x14ac:dyDescent="0.25">
      <c r="O103" s="2241">
        <v>43198</v>
      </c>
      <c r="P103" s="2242">
        <v>18.709503052675785</v>
      </c>
      <c r="Q103" s="2243">
        <v>10.4</v>
      </c>
      <c r="S103" s="120"/>
      <c r="T103" s="121"/>
      <c r="U103" s="122"/>
      <c r="X103" s="121"/>
    </row>
    <row r="104" spans="15:24" x14ac:dyDescent="0.25">
      <c r="O104" s="2241">
        <v>43199</v>
      </c>
      <c r="P104" s="2242">
        <v>17.60174744751864</v>
      </c>
      <c r="Q104" s="2243">
        <v>14.1</v>
      </c>
      <c r="S104" s="120"/>
      <c r="T104" s="121"/>
      <c r="U104" s="122"/>
      <c r="X104" s="121"/>
    </row>
    <row r="105" spans="15:24" x14ac:dyDescent="0.25">
      <c r="O105" s="2241">
        <v>43200</v>
      </c>
      <c r="P105" s="2242">
        <v>16.44418026669031</v>
      </c>
      <c r="Q105" s="2243">
        <v>13.4</v>
      </c>
      <c r="S105" s="120"/>
      <c r="T105" s="121"/>
      <c r="U105" s="122"/>
      <c r="X105" s="121"/>
    </row>
    <row r="106" spans="15:24" x14ac:dyDescent="0.25">
      <c r="O106" s="2241">
        <v>43201</v>
      </c>
      <c r="P106" s="2242">
        <v>15.901200810068357</v>
      </c>
      <c r="Q106" s="2243">
        <v>13.2</v>
      </c>
      <c r="S106" s="120"/>
      <c r="T106" s="121"/>
      <c r="U106" s="122"/>
      <c r="X106" s="121"/>
    </row>
    <row r="107" spans="15:24" x14ac:dyDescent="0.25">
      <c r="O107" s="2241">
        <v>43202</v>
      </c>
      <c r="P107" s="2242">
        <v>14.410762167950612</v>
      </c>
      <c r="Q107" s="2243">
        <v>17.100000000000001</v>
      </c>
      <c r="S107" s="120"/>
      <c r="T107" s="121"/>
      <c r="U107" s="122"/>
      <c r="X107" s="121"/>
    </row>
    <row r="108" spans="15:24" x14ac:dyDescent="0.25">
      <c r="O108" s="2241">
        <v>43203</v>
      </c>
      <c r="P108" s="2242">
        <v>14.789232595329544</v>
      </c>
      <c r="Q108" s="2243">
        <v>12.7</v>
      </c>
      <c r="S108" s="120"/>
      <c r="T108" s="121"/>
      <c r="U108" s="122"/>
      <c r="X108" s="121"/>
    </row>
    <row r="109" spans="15:24" x14ac:dyDescent="0.25">
      <c r="O109" s="2241">
        <v>43204</v>
      </c>
      <c r="P109" s="2242">
        <v>12.571089306133539</v>
      </c>
      <c r="Q109" s="2243">
        <v>12.4</v>
      </c>
      <c r="S109" s="120"/>
      <c r="T109" s="121"/>
      <c r="U109" s="122"/>
      <c r="X109" s="121"/>
    </row>
    <row r="110" spans="15:24" x14ac:dyDescent="0.25">
      <c r="O110" s="2241">
        <v>43205</v>
      </c>
      <c r="P110" s="2242">
        <v>12.363841984572129</v>
      </c>
      <c r="Q110" s="2243">
        <v>15.5</v>
      </c>
      <c r="S110" s="120"/>
      <c r="T110" s="121"/>
      <c r="U110" s="122"/>
      <c r="X110" s="121"/>
    </row>
    <row r="111" spans="15:24" x14ac:dyDescent="0.25">
      <c r="O111" s="2241">
        <v>43206</v>
      </c>
      <c r="P111" s="2242">
        <v>15.302284347044337</v>
      </c>
      <c r="Q111" s="2243">
        <v>13.1</v>
      </c>
      <c r="S111" s="120"/>
      <c r="T111" s="121"/>
      <c r="U111" s="122"/>
      <c r="X111" s="121"/>
    </row>
    <row r="112" spans="15:24" x14ac:dyDescent="0.25">
      <c r="O112" s="2241">
        <v>43207</v>
      </c>
      <c r="P112" s="2242">
        <v>15.211655982275927</v>
      </c>
      <c r="Q112" s="2243">
        <v>12.2</v>
      </c>
      <c r="S112" s="120"/>
      <c r="T112" s="121"/>
      <c r="U112" s="122"/>
      <c r="X112" s="121"/>
    </row>
    <row r="113" spans="15:24" x14ac:dyDescent="0.25">
      <c r="O113" s="2241">
        <v>43208</v>
      </c>
      <c r="P113" s="2242">
        <v>14.518254358445811</v>
      </c>
      <c r="Q113" s="2243">
        <v>12.8</v>
      </c>
      <c r="S113" s="120"/>
      <c r="T113" s="121"/>
      <c r="U113" s="122"/>
      <c r="X113" s="121"/>
    </row>
    <row r="114" spans="15:24" x14ac:dyDescent="0.25">
      <c r="O114" s="2241">
        <v>43209</v>
      </c>
      <c r="P114" s="2242">
        <v>13.171177058142719</v>
      </c>
      <c r="Q114" s="2243">
        <v>15.3</v>
      </c>
      <c r="S114" s="120"/>
      <c r="T114" s="121"/>
      <c r="U114" s="122"/>
      <c r="X114" s="121"/>
    </row>
    <row r="115" spans="15:24" x14ac:dyDescent="0.25">
      <c r="O115" s="2241">
        <v>43210</v>
      </c>
      <c r="P115" s="2242">
        <v>12.109339685178155</v>
      </c>
      <c r="Q115" s="2243">
        <v>16.399999999999999</v>
      </c>
      <c r="S115" s="120"/>
      <c r="T115" s="121"/>
      <c r="U115" s="122"/>
      <c r="X115" s="121"/>
    </row>
    <row r="116" spans="15:24" x14ac:dyDescent="0.25">
      <c r="O116" s="2241">
        <v>43211</v>
      </c>
      <c r="P116" s="2242">
        <v>10.077745883711584</v>
      </c>
      <c r="Q116" s="2243">
        <v>17.899999999999999</v>
      </c>
      <c r="S116" s="120"/>
      <c r="T116" s="121"/>
      <c r="U116" s="122"/>
      <c r="X116" s="121"/>
    </row>
    <row r="117" spans="15:24" x14ac:dyDescent="0.25">
      <c r="O117" s="2241">
        <v>43212</v>
      </c>
      <c r="P117" s="2242">
        <v>10.138759590783483</v>
      </c>
      <c r="Q117" s="2243">
        <v>16.399999999999999</v>
      </c>
      <c r="S117" s="120"/>
      <c r="T117" s="121"/>
      <c r="U117" s="122"/>
      <c r="X117" s="121"/>
    </row>
    <row r="118" spans="15:24" x14ac:dyDescent="0.25">
      <c r="O118" s="2241">
        <v>43213</v>
      </c>
      <c r="P118" s="2242">
        <v>12.331192015861451</v>
      </c>
      <c r="Q118" s="2243">
        <v>15.7</v>
      </c>
      <c r="S118" s="120"/>
      <c r="T118" s="121"/>
      <c r="U118" s="122"/>
      <c r="X118" s="121"/>
    </row>
    <row r="119" spans="15:24" x14ac:dyDescent="0.25">
      <c r="O119" s="2241">
        <v>43214</v>
      </c>
      <c r="P119" s="2242">
        <v>12.74077856069939</v>
      </c>
      <c r="Q119" s="2243">
        <v>14.7</v>
      </c>
      <c r="S119" s="120"/>
      <c r="T119" s="121"/>
      <c r="U119" s="122"/>
      <c r="X119" s="121"/>
    </row>
    <row r="120" spans="15:24" x14ac:dyDescent="0.25">
      <c r="O120" s="2241">
        <v>43215</v>
      </c>
      <c r="P120" s="2242">
        <v>12.494411221851159</v>
      </c>
      <c r="Q120" s="2243">
        <v>15.6</v>
      </c>
      <c r="S120" s="120"/>
      <c r="T120" s="121"/>
      <c r="U120" s="122"/>
      <c r="X120" s="121"/>
    </row>
    <row r="121" spans="15:24" x14ac:dyDescent="0.25">
      <c r="O121" s="2241">
        <v>43216</v>
      </c>
      <c r="P121" s="2242">
        <v>14.109420617444282</v>
      </c>
      <c r="Q121" s="2243">
        <v>10</v>
      </c>
      <c r="S121" s="120"/>
      <c r="T121" s="121"/>
      <c r="U121" s="122"/>
      <c r="X121" s="121"/>
    </row>
    <row r="122" spans="15:24" x14ac:dyDescent="0.25">
      <c r="O122" s="2241">
        <v>43217</v>
      </c>
      <c r="P122" s="2242">
        <v>13.175854374617479</v>
      </c>
      <c r="Q122" s="2243">
        <v>11.3</v>
      </c>
      <c r="S122" s="120"/>
      <c r="T122" s="121"/>
      <c r="U122" s="122"/>
      <c r="X122" s="121"/>
    </row>
    <row r="123" spans="15:24" x14ac:dyDescent="0.25">
      <c r="O123" s="2241">
        <v>43218</v>
      </c>
      <c r="P123" s="2242">
        <v>10.460251524382393</v>
      </c>
      <c r="Q123" s="2243">
        <v>16.2</v>
      </c>
      <c r="S123" s="120"/>
      <c r="T123" s="121"/>
      <c r="U123" s="122"/>
      <c r="X123" s="121"/>
    </row>
    <row r="124" spans="15:24" x14ac:dyDescent="0.25">
      <c r="O124" s="2241">
        <v>43219</v>
      </c>
      <c r="P124" s="2242">
        <v>9.5093573911171951</v>
      </c>
      <c r="Q124" s="2243">
        <v>19.100000000000001</v>
      </c>
      <c r="S124" s="120"/>
      <c r="T124" s="121"/>
      <c r="U124" s="122"/>
      <c r="X124" s="121"/>
    </row>
    <row r="125" spans="15:24" x14ac:dyDescent="0.25">
      <c r="O125" s="2241">
        <v>43220</v>
      </c>
      <c r="P125" s="2242">
        <v>10.346839966596304</v>
      </c>
      <c r="Q125" s="2243">
        <v>16.2</v>
      </c>
      <c r="S125" s="120"/>
      <c r="T125" s="121"/>
      <c r="U125" s="122"/>
      <c r="X125" s="121"/>
    </row>
    <row r="126" spans="15:24" x14ac:dyDescent="0.25">
      <c r="O126" s="2241">
        <v>43221</v>
      </c>
      <c r="P126" s="2242">
        <v>10.910149434498308</v>
      </c>
      <c r="Q126" s="2243">
        <v>13.4</v>
      </c>
      <c r="S126" s="120"/>
      <c r="T126" s="121"/>
      <c r="U126" s="122"/>
      <c r="X126" s="121"/>
    </row>
    <row r="127" spans="15:24" x14ac:dyDescent="0.25">
      <c r="O127" s="2241">
        <v>43222</v>
      </c>
      <c r="P127" s="2242">
        <v>11.694640746882568</v>
      </c>
      <c r="Q127" s="2243">
        <v>16.7</v>
      </c>
      <c r="S127" s="120"/>
      <c r="T127" s="121"/>
      <c r="U127" s="122"/>
      <c r="X127" s="121"/>
    </row>
    <row r="128" spans="15:24" x14ac:dyDescent="0.25">
      <c r="O128" s="2241">
        <v>43223</v>
      </c>
      <c r="P128" s="2242">
        <v>12.105601748672383</v>
      </c>
      <c r="Q128" s="2243">
        <v>16.3</v>
      </c>
      <c r="S128" s="120"/>
      <c r="T128" s="121"/>
      <c r="U128" s="122"/>
      <c r="X128" s="121"/>
    </row>
    <row r="129" spans="15:24" x14ac:dyDescent="0.25">
      <c r="O129" s="2241">
        <v>43224</v>
      </c>
      <c r="P129" s="2242">
        <v>11.693688709967269</v>
      </c>
      <c r="Q129" s="2243">
        <v>14.6</v>
      </c>
      <c r="S129" s="120"/>
      <c r="T129" s="121"/>
      <c r="U129" s="122"/>
      <c r="X129" s="121"/>
    </row>
    <row r="130" spans="15:24" x14ac:dyDescent="0.25">
      <c r="O130" s="2241">
        <v>43225</v>
      </c>
      <c r="P130" s="2242">
        <v>9.9157346298865043</v>
      </c>
      <c r="Q130" s="2243">
        <v>14.1</v>
      </c>
      <c r="S130" s="120"/>
      <c r="T130" s="121"/>
      <c r="U130" s="122"/>
      <c r="X130" s="121"/>
    </row>
    <row r="131" spans="15:24" x14ac:dyDescent="0.25">
      <c r="O131" s="2241">
        <v>43226</v>
      </c>
      <c r="P131" s="2242">
        <v>10.059511671361193</v>
      </c>
      <c r="Q131" s="2243">
        <v>14</v>
      </c>
      <c r="S131" s="120"/>
      <c r="T131" s="121"/>
      <c r="U131" s="122"/>
      <c r="X131" s="121"/>
    </row>
    <row r="132" spans="15:24" x14ac:dyDescent="0.25">
      <c r="O132" s="2241">
        <v>43227</v>
      </c>
      <c r="P132" s="2242">
        <v>10.779877497400426</v>
      </c>
      <c r="Q132" s="2243">
        <v>15.9</v>
      </c>
      <c r="S132" s="120"/>
      <c r="T132" s="121"/>
      <c r="U132" s="122"/>
      <c r="X132" s="121"/>
    </row>
    <row r="133" spans="15:24" x14ac:dyDescent="0.25">
      <c r="O133" s="2241">
        <v>43228</v>
      </c>
      <c r="P133" s="2242">
        <v>10.448240170094548</v>
      </c>
      <c r="Q133" s="2243">
        <v>16.2</v>
      </c>
      <c r="S133" s="120"/>
      <c r="T133" s="121"/>
      <c r="U133" s="122"/>
      <c r="X133" s="121"/>
    </row>
    <row r="134" spans="15:24" x14ac:dyDescent="0.25">
      <c r="O134" s="2241">
        <v>43229</v>
      </c>
      <c r="P134" s="2242">
        <v>11.584315550194741</v>
      </c>
      <c r="Q134" s="2243">
        <v>16.100000000000001</v>
      </c>
      <c r="S134" s="120"/>
      <c r="T134" s="121"/>
      <c r="U134" s="122"/>
      <c r="X134" s="121"/>
    </row>
    <row r="135" spans="15:24" x14ac:dyDescent="0.25">
      <c r="O135" s="2241">
        <v>43230</v>
      </c>
      <c r="P135" s="2242">
        <v>11.576176794693248</v>
      </c>
      <c r="Q135" s="2243">
        <v>16.899999999999999</v>
      </c>
      <c r="S135" s="120"/>
      <c r="T135" s="121"/>
      <c r="U135" s="122"/>
      <c r="X135" s="121"/>
    </row>
    <row r="136" spans="15:24" x14ac:dyDescent="0.25">
      <c r="O136" s="2241">
        <v>43231</v>
      </c>
      <c r="P136" s="2242">
        <v>11.66079426683169</v>
      </c>
      <c r="Q136" s="2243">
        <v>15.8</v>
      </c>
      <c r="S136" s="120"/>
      <c r="T136" s="121"/>
      <c r="U136" s="122"/>
      <c r="X136" s="121"/>
    </row>
    <row r="137" spans="15:24" x14ac:dyDescent="0.25">
      <c r="O137" s="2241">
        <v>43232</v>
      </c>
      <c r="P137" s="2242">
        <v>9.6521691581000528</v>
      </c>
      <c r="Q137" s="2243">
        <v>17</v>
      </c>
      <c r="S137" s="120"/>
      <c r="T137" s="121"/>
      <c r="U137" s="122"/>
      <c r="X137" s="121"/>
    </row>
    <row r="138" spans="15:24" x14ac:dyDescent="0.25">
      <c r="O138" s="2241">
        <v>43233</v>
      </c>
      <c r="P138" s="2242">
        <v>9.9820908138910589</v>
      </c>
      <c r="Q138" s="2243">
        <v>18.2</v>
      </c>
      <c r="S138" s="120"/>
      <c r="T138" s="121"/>
      <c r="U138" s="122"/>
      <c r="X138" s="121"/>
    </row>
    <row r="139" spans="15:24" x14ac:dyDescent="0.25">
      <c r="O139" s="2241">
        <v>43234</v>
      </c>
      <c r="P139" s="2242">
        <v>11.618385813590102</v>
      </c>
      <c r="Q139" s="2243">
        <v>16.2</v>
      </c>
      <c r="S139" s="120"/>
      <c r="T139" s="121"/>
      <c r="U139" s="122"/>
      <c r="X139" s="121"/>
    </row>
    <row r="140" spans="15:24" x14ac:dyDescent="0.25">
      <c r="O140" s="2241">
        <v>43235</v>
      </c>
      <c r="P140" s="2242">
        <v>12.374773491825179</v>
      </c>
      <c r="Q140" s="2243">
        <v>12.3</v>
      </c>
      <c r="S140" s="120"/>
      <c r="T140" s="121"/>
      <c r="U140" s="122"/>
      <c r="X140" s="121"/>
    </row>
    <row r="141" spans="15:24" x14ac:dyDescent="0.25">
      <c r="O141" s="2241">
        <v>43236</v>
      </c>
      <c r="P141" s="2242">
        <v>12.965771128261407</v>
      </c>
      <c r="Q141" s="2243">
        <v>12</v>
      </c>
      <c r="S141" s="120"/>
      <c r="T141" s="121"/>
      <c r="U141" s="122"/>
      <c r="X141" s="121"/>
    </row>
    <row r="142" spans="15:24" x14ac:dyDescent="0.25">
      <c r="O142" s="2241">
        <v>43237</v>
      </c>
      <c r="P142" s="2242">
        <v>13.221140852544899</v>
      </c>
      <c r="Q142" s="2243">
        <v>12.5</v>
      </c>
      <c r="S142" s="120"/>
      <c r="T142" s="121"/>
      <c r="U142" s="122"/>
      <c r="X142" s="121"/>
    </row>
    <row r="143" spans="15:24" x14ac:dyDescent="0.25">
      <c r="O143" s="2241">
        <v>43238</v>
      </c>
      <c r="P143" s="2242">
        <v>12.291009058469498</v>
      </c>
      <c r="Q143" s="2243">
        <v>13.8</v>
      </c>
      <c r="S143" s="120"/>
      <c r="T143" s="121"/>
      <c r="U143" s="122"/>
      <c r="X143" s="121"/>
    </row>
    <row r="144" spans="15:24" x14ac:dyDescent="0.25">
      <c r="O144" s="2241">
        <v>43239</v>
      </c>
      <c r="P144" s="2242">
        <v>10.379228093822528</v>
      </c>
      <c r="Q144" s="2243">
        <v>13.3</v>
      </c>
      <c r="S144" s="120"/>
      <c r="T144" s="121"/>
      <c r="U144" s="122"/>
      <c r="X144" s="121"/>
    </row>
    <row r="145" spans="15:24" x14ac:dyDescent="0.25">
      <c r="O145" s="2241">
        <v>43240</v>
      </c>
      <c r="P145" s="2242">
        <v>10.596414177221451</v>
      </c>
      <c r="Q145" s="2243">
        <v>14.9</v>
      </c>
      <c r="S145" s="120"/>
      <c r="T145" s="121"/>
      <c r="U145" s="122"/>
      <c r="X145" s="121"/>
    </row>
    <row r="146" spans="15:24" x14ac:dyDescent="0.25">
      <c r="O146" s="2241">
        <v>43241</v>
      </c>
      <c r="P146" s="2242">
        <v>12.198106560026302</v>
      </c>
      <c r="Q146" s="2243">
        <v>15.7</v>
      </c>
      <c r="S146" s="120"/>
      <c r="T146" s="121"/>
      <c r="U146" s="122"/>
      <c r="X146" s="121"/>
    </row>
    <row r="147" spans="15:24" x14ac:dyDescent="0.25">
      <c r="O147" s="2241">
        <v>43242</v>
      </c>
      <c r="P147" s="2242">
        <v>11.933265989435883</v>
      </c>
      <c r="Q147" s="2243">
        <v>17.399999999999999</v>
      </c>
      <c r="S147" s="120"/>
      <c r="T147" s="121"/>
      <c r="U147" s="122"/>
      <c r="X147" s="121"/>
    </row>
    <row r="148" spans="15:24" x14ac:dyDescent="0.25">
      <c r="O148" s="2241">
        <v>43243</v>
      </c>
      <c r="P148" s="2242">
        <v>11.65966182677988</v>
      </c>
      <c r="Q148" s="2243">
        <v>18.600000000000001</v>
      </c>
      <c r="S148" s="120"/>
      <c r="T148" s="121"/>
      <c r="U148" s="122"/>
      <c r="X148" s="121"/>
    </row>
    <row r="149" spans="15:24" x14ac:dyDescent="0.25">
      <c r="O149" s="2241">
        <v>43244</v>
      </c>
      <c r="P149" s="2242">
        <v>11.806049188426444</v>
      </c>
      <c r="Q149" s="2243">
        <v>17.899999999999999</v>
      </c>
      <c r="S149" s="120"/>
      <c r="T149" s="121"/>
      <c r="U149" s="122"/>
      <c r="X149" s="121"/>
    </row>
    <row r="150" spans="15:24" x14ac:dyDescent="0.25">
      <c r="O150" s="2241">
        <v>43245</v>
      </c>
      <c r="P150" s="2242">
        <v>11.045877569891525</v>
      </c>
      <c r="Q150" s="2243">
        <v>17</v>
      </c>
      <c r="S150" s="120"/>
      <c r="T150" s="121"/>
      <c r="U150" s="122"/>
      <c r="X150" s="121"/>
    </row>
    <row r="151" spans="15:24" x14ac:dyDescent="0.25">
      <c r="O151" s="2241">
        <v>43246</v>
      </c>
      <c r="P151" s="2242">
        <v>9.3826721056072202</v>
      </c>
      <c r="Q151" s="2243">
        <v>18.600000000000001</v>
      </c>
      <c r="S151" s="120"/>
      <c r="T151" s="121"/>
      <c r="U151" s="122"/>
      <c r="X151" s="121"/>
    </row>
    <row r="152" spans="15:24" x14ac:dyDescent="0.25">
      <c r="O152" s="2241">
        <v>43247</v>
      </c>
      <c r="P152" s="2242">
        <v>9.7148238309494452</v>
      </c>
      <c r="Q152" s="2243">
        <v>20.399999999999999</v>
      </c>
      <c r="S152" s="120"/>
      <c r="T152" s="121"/>
      <c r="U152" s="122"/>
      <c r="X152" s="121"/>
    </row>
    <row r="153" spans="15:24" x14ac:dyDescent="0.25">
      <c r="O153" s="2241">
        <v>43248</v>
      </c>
      <c r="P153" s="2242">
        <v>11.034075798621091</v>
      </c>
      <c r="Q153" s="2243">
        <v>21.4</v>
      </c>
      <c r="S153" s="120"/>
      <c r="T153" s="121"/>
      <c r="U153" s="122"/>
      <c r="X153" s="121"/>
    </row>
    <row r="154" spans="15:24" x14ac:dyDescent="0.25">
      <c r="O154" s="2241">
        <v>43249</v>
      </c>
      <c r="P154" s="2242">
        <v>11.174971054950591</v>
      </c>
      <c r="Q154" s="2243">
        <v>21.3</v>
      </c>
      <c r="S154" s="120"/>
      <c r="T154" s="121"/>
      <c r="U154" s="122"/>
      <c r="X154" s="121"/>
    </row>
    <row r="155" spans="15:24" x14ac:dyDescent="0.25">
      <c r="O155" s="2241">
        <v>43250</v>
      </c>
      <c r="P155" s="2242">
        <v>11.095606088298062</v>
      </c>
      <c r="Q155" s="2243">
        <v>20</v>
      </c>
      <c r="S155" s="120"/>
      <c r="T155" s="121"/>
      <c r="U155" s="122"/>
      <c r="X155" s="121"/>
    </row>
    <row r="156" spans="15:24" x14ac:dyDescent="0.25">
      <c r="O156" s="2241">
        <v>43251</v>
      </c>
      <c r="P156" s="2242">
        <v>10.892608195704884</v>
      </c>
      <c r="Q156" s="2243">
        <v>21.8</v>
      </c>
      <c r="S156" s="120"/>
      <c r="T156" s="121"/>
      <c r="U156" s="122"/>
      <c r="X156" s="121"/>
    </row>
    <row r="157" spans="15:24" x14ac:dyDescent="0.25">
      <c r="O157" s="2241">
        <v>43252</v>
      </c>
      <c r="P157" s="2242">
        <v>10.338173507119752</v>
      </c>
      <c r="Q157" s="2243">
        <v>19.5</v>
      </c>
      <c r="S157" s="120"/>
      <c r="T157" s="121"/>
      <c r="U157" s="122"/>
      <c r="X157" s="121"/>
    </row>
    <row r="158" spans="15:24" x14ac:dyDescent="0.25">
      <c r="O158" s="2241">
        <v>43253</v>
      </c>
      <c r="P158" s="2242">
        <v>8.6709330273027554</v>
      </c>
      <c r="Q158" s="2243">
        <v>19.600000000000001</v>
      </c>
      <c r="S158" s="120"/>
      <c r="T158" s="121"/>
      <c r="U158" s="122"/>
      <c r="X158" s="121"/>
    </row>
    <row r="159" spans="15:24" x14ac:dyDescent="0.25">
      <c r="O159" s="2241">
        <v>43254</v>
      </c>
      <c r="P159" s="2242">
        <v>9.0847476260377835</v>
      </c>
      <c r="Q159" s="2243">
        <v>18.7</v>
      </c>
      <c r="S159" s="120"/>
      <c r="T159" s="121"/>
      <c r="U159" s="122"/>
      <c r="X159" s="121"/>
    </row>
    <row r="160" spans="15:24" x14ac:dyDescent="0.25">
      <c r="O160" s="2241">
        <v>43255</v>
      </c>
      <c r="P160" s="2242">
        <v>10.831265891728277</v>
      </c>
      <c r="Q160" s="2243">
        <v>20</v>
      </c>
      <c r="S160" s="120"/>
      <c r="T160" s="121"/>
      <c r="U160" s="122"/>
      <c r="X160" s="121"/>
    </row>
    <row r="161" spans="15:24" x14ac:dyDescent="0.25">
      <c r="O161" s="2241">
        <v>43256</v>
      </c>
      <c r="P161" s="2242">
        <v>11.061891188793002</v>
      </c>
      <c r="Q161" s="2243">
        <v>19.7</v>
      </c>
      <c r="S161" s="120"/>
      <c r="T161" s="121"/>
      <c r="U161" s="122"/>
      <c r="X161" s="121"/>
    </row>
    <row r="162" spans="15:24" x14ac:dyDescent="0.25">
      <c r="O162" s="2241">
        <v>43257</v>
      </c>
      <c r="P162" s="2242">
        <v>11.168887347625743</v>
      </c>
      <c r="Q162" s="2243">
        <v>19.100000000000001</v>
      </c>
      <c r="S162" s="120"/>
      <c r="T162" s="121"/>
      <c r="U162" s="122"/>
      <c r="X162" s="121"/>
    </row>
    <row r="163" spans="15:24" x14ac:dyDescent="0.25">
      <c r="O163" s="2241">
        <v>43258</v>
      </c>
      <c r="P163" s="2242">
        <v>12.855631280138759</v>
      </c>
      <c r="Q163" s="2243">
        <v>19.7</v>
      </c>
      <c r="S163" s="120"/>
      <c r="T163" s="121"/>
      <c r="U163" s="122"/>
      <c r="X163" s="121"/>
    </row>
    <row r="164" spans="15:24" x14ac:dyDescent="0.25">
      <c r="O164" s="2241">
        <v>43259</v>
      </c>
      <c r="P164" s="2242">
        <v>12.219488283480008</v>
      </c>
      <c r="Q164" s="2243">
        <v>21.1</v>
      </c>
      <c r="S164" s="120"/>
      <c r="T164" s="121"/>
      <c r="U164" s="122"/>
      <c r="X164" s="121"/>
    </row>
    <row r="165" spans="15:24" x14ac:dyDescent="0.25">
      <c r="O165" s="2241">
        <v>43260</v>
      </c>
      <c r="P165" s="2242">
        <v>8.5617826181426278</v>
      </c>
      <c r="Q165" s="2243">
        <v>20.399999999999999</v>
      </c>
      <c r="S165" s="120"/>
      <c r="T165" s="121"/>
      <c r="U165" s="122"/>
      <c r="X165" s="121"/>
    </row>
    <row r="166" spans="15:24" x14ac:dyDescent="0.25">
      <c r="O166" s="2241">
        <v>43261</v>
      </c>
      <c r="P166" s="2242">
        <v>8.8984291890830267</v>
      </c>
      <c r="Q166" s="2243">
        <v>20.2</v>
      </c>
      <c r="S166" s="120"/>
      <c r="T166" s="121"/>
      <c r="U166" s="122"/>
      <c r="X166" s="121"/>
    </row>
    <row r="167" spans="15:24" x14ac:dyDescent="0.25">
      <c r="O167" s="2241">
        <v>43262</v>
      </c>
      <c r="P167" s="2242">
        <v>11.194724814868136</v>
      </c>
      <c r="Q167" s="2243">
        <v>20.9</v>
      </c>
      <c r="S167" s="120"/>
      <c r="T167" s="121"/>
      <c r="U167" s="122"/>
      <c r="X167" s="121"/>
    </row>
    <row r="168" spans="15:24" x14ac:dyDescent="0.25">
      <c r="O168" s="2241">
        <v>43263</v>
      </c>
      <c r="P168" s="2242">
        <v>13.085120717689804</v>
      </c>
      <c r="Q168" s="2243">
        <v>18</v>
      </c>
      <c r="S168" s="120"/>
      <c r="T168" s="121"/>
      <c r="U168" s="122"/>
      <c r="X168" s="121"/>
    </row>
    <row r="169" spans="15:24" x14ac:dyDescent="0.25">
      <c r="O169" s="2241">
        <v>43264</v>
      </c>
      <c r="P169" s="2242">
        <v>11.266193663229267</v>
      </c>
      <c r="Q169" s="2243">
        <v>14.3</v>
      </c>
      <c r="S169" s="120"/>
      <c r="T169" s="121"/>
      <c r="U169" s="122"/>
      <c r="X169" s="121"/>
    </row>
    <row r="170" spans="15:24" x14ac:dyDescent="0.25">
      <c r="O170" s="2241">
        <v>43265</v>
      </c>
      <c r="P170" s="2242">
        <v>11.562634195575656</v>
      </c>
      <c r="Q170" s="2243">
        <v>14</v>
      </c>
      <c r="S170" s="120"/>
      <c r="T170" s="121"/>
      <c r="U170" s="122"/>
      <c r="X170" s="121"/>
    </row>
    <row r="171" spans="15:24" x14ac:dyDescent="0.25">
      <c r="O171" s="2241">
        <v>43266</v>
      </c>
      <c r="P171" s="2242">
        <v>10.847633072809348</v>
      </c>
      <c r="Q171" s="2243">
        <v>16.899999999999999</v>
      </c>
      <c r="S171" s="120"/>
      <c r="T171" s="121"/>
      <c r="U171" s="122"/>
      <c r="X171" s="121"/>
    </row>
    <row r="172" spans="15:24" x14ac:dyDescent="0.25">
      <c r="O172" s="2241">
        <v>43267</v>
      </c>
      <c r="P172" s="2242">
        <v>8.8612458689434455</v>
      </c>
      <c r="Q172" s="2243">
        <v>18.600000000000001</v>
      </c>
      <c r="S172" s="120"/>
      <c r="T172" s="121"/>
      <c r="U172" s="122"/>
      <c r="X172" s="121"/>
    </row>
    <row r="173" spans="15:24" x14ac:dyDescent="0.25">
      <c r="O173" s="2241">
        <v>43268</v>
      </c>
      <c r="P173" s="2242">
        <v>9.0874433513745068</v>
      </c>
      <c r="Q173" s="2243">
        <v>20</v>
      </c>
      <c r="S173" s="120"/>
      <c r="T173" s="121"/>
      <c r="U173" s="122"/>
      <c r="X173" s="121"/>
    </row>
    <row r="174" spans="15:24" x14ac:dyDescent="0.25">
      <c r="O174" s="2241">
        <v>43269</v>
      </c>
      <c r="P174" s="2242">
        <v>10.860933416697842</v>
      </c>
      <c r="Q174" s="2243">
        <v>18.600000000000001</v>
      </c>
      <c r="S174" s="120"/>
      <c r="T174" s="121"/>
      <c r="U174" s="122"/>
      <c r="X174" s="121"/>
    </row>
    <row r="175" spans="15:24" x14ac:dyDescent="0.25">
      <c r="O175" s="2241">
        <v>43270</v>
      </c>
      <c r="P175" s="2242">
        <v>11.192576066581537</v>
      </c>
      <c r="Q175" s="2243">
        <v>19.7</v>
      </c>
      <c r="S175" s="120"/>
      <c r="T175" s="121"/>
      <c r="U175" s="122"/>
      <c r="X175" s="121"/>
    </row>
    <row r="176" spans="15:24" x14ac:dyDescent="0.25">
      <c r="O176" s="2241">
        <v>43271</v>
      </c>
      <c r="P176" s="2242">
        <v>10.761398107033267</v>
      </c>
      <c r="Q176" s="2243">
        <v>21</v>
      </c>
      <c r="S176" s="120"/>
      <c r="T176" s="121"/>
      <c r="U176" s="122"/>
      <c r="X176" s="121"/>
    </row>
    <row r="177" spans="15:24" x14ac:dyDescent="0.25">
      <c r="O177" s="2241">
        <v>43272</v>
      </c>
      <c r="P177" s="2242">
        <v>11.166915788378496</v>
      </c>
      <c r="Q177" s="2243">
        <v>20.2</v>
      </c>
      <c r="S177" s="120"/>
      <c r="T177" s="121"/>
      <c r="U177" s="122"/>
      <c r="X177" s="121"/>
    </row>
    <row r="178" spans="15:24" x14ac:dyDescent="0.25">
      <c r="O178" s="2241">
        <v>43273</v>
      </c>
      <c r="P178" s="2242">
        <v>11.08253441435442</v>
      </c>
      <c r="Q178" s="2243">
        <v>10.9</v>
      </c>
      <c r="S178" s="120"/>
      <c r="T178" s="121"/>
      <c r="U178" s="122"/>
      <c r="X178" s="121"/>
    </row>
    <row r="179" spans="15:24" x14ac:dyDescent="0.25">
      <c r="O179" s="2241">
        <v>43274</v>
      </c>
      <c r="P179" s="2242">
        <v>9.7026252879889778</v>
      </c>
      <c r="Q179" s="2243">
        <v>11.9</v>
      </c>
      <c r="S179" s="120"/>
      <c r="T179" s="121"/>
      <c r="U179" s="122"/>
      <c r="X179" s="121"/>
    </row>
    <row r="180" spans="15:24" x14ac:dyDescent="0.25">
      <c r="O180" s="2241">
        <v>43275</v>
      </c>
      <c r="P180" s="2242">
        <v>10.050759347537204</v>
      </c>
      <c r="Q180" s="2243">
        <v>12.6</v>
      </c>
      <c r="S180" s="120"/>
      <c r="T180" s="121"/>
      <c r="U180" s="122"/>
      <c r="X180" s="121"/>
    </row>
    <row r="181" spans="15:24" x14ac:dyDescent="0.25">
      <c r="O181" s="2241">
        <v>43276</v>
      </c>
      <c r="P181" s="2242">
        <v>13.268071173225135</v>
      </c>
      <c r="Q181" s="2243">
        <v>14.4</v>
      </c>
      <c r="S181" s="120"/>
      <c r="T181" s="121"/>
      <c r="U181" s="122"/>
      <c r="X181" s="121"/>
    </row>
    <row r="182" spans="15:24" x14ac:dyDescent="0.25">
      <c r="O182" s="2241">
        <v>43277</v>
      </c>
      <c r="P182" s="2242">
        <v>14.001560921627226</v>
      </c>
      <c r="Q182" s="2243">
        <v>15.1</v>
      </c>
      <c r="S182" s="120"/>
      <c r="T182" s="121"/>
      <c r="U182" s="122"/>
      <c r="X182" s="121"/>
    </row>
    <row r="183" spans="15:24" x14ac:dyDescent="0.25">
      <c r="O183" s="2241">
        <v>43278</v>
      </c>
      <c r="P183" s="2242">
        <v>11.599535655381695</v>
      </c>
      <c r="Q183" s="2243">
        <v>15.8</v>
      </c>
      <c r="S183" s="120"/>
      <c r="T183" s="121"/>
      <c r="U183" s="122"/>
      <c r="X183" s="121"/>
    </row>
    <row r="184" spans="15:24" x14ac:dyDescent="0.25">
      <c r="O184" s="2241">
        <v>43279</v>
      </c>
      <c r="P184" s="2242">
        <v>11.590829853052908</v>
      </c>
      <c r="Q184" s="2243">
        <v>16.399999999999999</v>
      </c>
      <c r="S184" s="120"/>
      <c r="T184" s="121"/>
      <c r="U184" s="122"/>
      <c r="X184" s="121"/>
    </row>
    <row r="185" spans="15:24" x14ac:dyDescent="0.25">
      <c r="O185" s="2241">
        <v>43280</v>
      </c>
      <c r="P185" s="2242">
        <v>10.560753724787885</v>
      </c>
      <c r="Q185" s="2243">
        <v>20.6</v>
      </c>
      <c r="S185" s="120"/>
      <c r="T185" s="121"/>
      <c r="U185" s="122"/>
      <c r="X185" s="121"/>
    </row>
    <row r="186" spans="15:24" x14ac:dyDescent="0.25">
      <c r="O186" s="2241">
        <v>43281</v>
      </c>
      <c r="P186" s="2242">
        <v>8.9143509667293674</v>
      </c>
      <c r="Q186" s="2243">
        <v>14.5</v>
      </c>
      <c r="S186" s="120"/>
      <c r="T186" s="121"/>
      <c r="U186" s="122"/>
      <c r="X186" s="121"/>
    </row>
    <row r="187" spans="15:24" x14ac:dyDescent="0.25">
      <c r="O187" s="2241">
        <v>43282</v>
      </c>
      <c r="P187" s="2242">
        <v>9.4068547040645907</v>
      </c>
      <c r="Q187" s="2243">
        <v>13.2</v>
      </c>
      <c r="S187" s="120"/>
      <c r="T187" s="121"/>
      <c r="U187" s="122"/>
      <c r="X187" s="121"/>
    </row>
    <row r="188" spans="15:24" x14ac:dyDescent="0.25">
      <c r="O188" s="2241">
        <v>43283</v>
      </c>
      <c r="P188" s="2242">
        <v>12.962544232365167</v>
      </c>
      <c r="Q188" s="2243">
        <v>15.2</v>
      </c>
      <c r="S188" s="120"/>
      <c r="T188" s="121"/>
      <c r="U188" s="122"/>
      <c r="X188" s="121"/>
    </row>
    <row r="189" spans="15:24" x14ac:dyDescent="0.25">
      <c r="O189" s="2241">
        <v>43284</v>
      </c>
      <c r="P189" s="2242">
        <v>12.936475196838927</v>
      </c>
      <c r="Q189" s="2243">
        <v>17.8</v>
      </c>
      <c r="S189" s="120"/>
      <c r="T189" s="121"/>
      <c r="U189" s="122"/>
      <c r="X189" s="121"/>
    </row>
    <row r="190" spans="15:24" x14ac:dyDescent="0.25">
      <c r="O190" s="2241">
        <v>43285</v>
      </c>
      <c r="P190" s="2242">
        <v>12.622800949179025</v>
      </c>
      <c r="Q190" s="2243">
        <v>20.8</v>
      </c>
      <c r="S190" s="120"/>
      <c r="T190" s="121"/>
      <c r="U190" s="122"/>
      <c r="X190" s="121"/>
    </row>
    <row r="191" spans="15:24" x14ac:dyDescent="0.25">
      <c r="O191" s="2241">
        <v>43286</v>
      </c>
      <c r="P191" s="2242">
        <v>10.750413130204</v>
      </c>
      <c r="Q191" s="2243">
        <v>22.3</v>
      </c>
      <c r="S191" s="120"/>
      <c r="T191" s="121"/>
      <c r="U191" s="122"/>
      <c r="X191" s="121"/>
    </row>
    <row r="192" spans="15:24" x14ac:dyDescent="0.25">
      <c r="O192" s="2241">
        <v>43287</v>
      </c>
      <c r="P192" s="2242">
        <v>8.2731035953240841</v>
      </c>
      <c r="Q192" s="2243">
        <v>19.100000000000001</v>
      </c>
      <c r="S192" s="120"/>
      <c r="T192" s="121"/>
      <c r="U192" s="122"/>
      <c r="X192" s="121"/>
    </row>
    <row r="193" spans="15:24" x14ac:dyDescent="0.25">
      <c r="O193" s="2241">
        <v>43288</v>
      </c>
      <c r="P193" s="2242">
        <v>7.6116809926142093</v>
      </c>
      <c r="Q193" s="2243">
        <v>18.600000000000001</v>
      </c>
      <c r="S193" s="120"/>
      <c r="T193" s="121"/>
      <c r="U193" s="122"/>
      <c r="X193" s="121"/>
    </row>
    <row r="194" spans="15:24" x14ac:dyDescent="0.25">
      <c r="O194" s="2241">
        <v>43289</v>
      </c>
      <c r="P194" s="2242">
        <v>8.2433281144877419</v>
      </c>
      <c r="Q194" s="2243">
        <v>18.7</v>
      </c>
      <c r="S194" s="120"/>
      <c r="T194" s="121"/>
      <c r="U194" s="122"/>
      <c r="X194" s="121"/>
    </row>
    <row r="195" spans="15:24" x14ac:dyDescent="0.25">
      <c r="O195" s="2241">
        <v>43290</v>
      </c>
      <c r="P195" s="2242">
        <v>9.9458840023053323</v>
      </c>
      <c r="Q195" s="2243">
        <v>19.899999999999999</v>
      </c>
      <c r="S195" s="120"/>
      <c r="T195" s="121"/>
      <c r="U195" s="122"/>
      <c r="X195" s="121"/>
    </row>
    <row r="196" spans="15:24" x14ac:dyDescent="0.25">
      <c r="O196" s="2241">
        <v>43291</v>
      </c>
      <c r="P196" s="2242">
        <v>12.834315226437381</v>
      </c>
      <c r="Q196" s="2243">
        <v>16</v>
      </c>
      <c r="S196" s="120"/>
      <c r="T196" s="121"/>
      <c r="U196" s="122"/>
      <c r="X196" s="121"/>
    </row>
    <row r="197" spans="15:24" x14ac:dyDescent="0.25">
      <c r="O197" s="2241">
        <v>43292</v>
      </c>
      <c r="P197" s="2242">
        <v>12.90330815334899</v>
      </c>
      <c r="Q197" s="2243">
        <v>14.6</v>
      </c>
      <c r="S197" s="120"/>
      <c r="T197" s="121"/>
      <c r="U197" s="122"/>
      <c r="X197" s="121"/>
    </row>
    <row r="198" spans="15:24" x14ac:dyDescent="0.25">
      <c r="O198" s="2241">
        <v>43293</v>
      </c>
      <c r="P198" s="2242">
        <v>12.979250644917522</v>
      </c>
      <c r="Q198" s="2243">
        <v>16.100000000000001</v>
      </c>
      <c r="S198" s="120"/>
      <c r="T198" s="121"/>
      <c r="U198" s="122"/>
      <c r="X198" s="121"/>
    </row>
    <row r="199" spans="15:24" x14ac:dyDescent="0.25">
      <c r="O199" s="2241">
        <v>43294</v>
      </c>
      <c r="P199" s="2242">
        <v>10.153873615517059</v>
      </c>
      <c r="Q199" s="2243">
        <v>18.7</v>
      </c>
      <c r="S199" s="120"/>
      <c r="T199" s="121"/>
      <c r="U199" s="122"/>
      <c r="X199" s="121"/>
    </row>
    <row r="200" spans="15:24" x14ac:dyDescent="0.25">
      <c r="O200" s="2241">
        <v>43295</v>
      </c>
      <c r="P200" s="2242">
        <v>8.470982545966022</v>
      </c>
      <c r="Q200" s="2243">
        <v>19.5</v>
      </c>
      <c r="S200" s="120"/>
      <c r="T200" s="121"/>
      <c r="U200" s="122"/>
      <c r="X200" s="121"/>
    </row>
    <row r="201" spans="15:24" x14ac:dyDescent="0.25">
      <c r="O201" s="2241">
        <v>43296</v>
      </c>
      <c r="P201" s="2242">
        <v>8.6526559335377442</v>
      </c>
      <c r="Q201" s="2243">
        <v>20.2</v>
      </c>
      <c r="S201" s="120"/>
      <c r="T201" s="121"/>
      <c r="U201" s="122"/>
      <c r="X201" s="121"/>
    </row>
    <row r="202" spans="15:24" x14ac:dyDescent="0.25">
      <c r="O202" s="2241">
        <v>43297</v>
      </c>
      <c r="P202" s="2242">
        <v>12.870756936689524</v>
      </c>
      <c r="Q202" s="2243">
        <v>19.3</v>
      </c>
      <c r="S202" s="120"/>
      <c r="T202" s="121"/>
      <c r="U202" s="122"/>
      <c r="X202" s="121"/>
    </row>
    <row r="203" spans="15:24" x14ac:dyDescent="0.25">
      <c r="O203" s="2241">
        <v>43298</v>
      </c>
      <c r="P203" s="2242">
        <v>12.693547724219954</v>
      </c>
      <c r="Q203" s="2243">
        <v>19.7</v>
      </c>
      <c r="S203" s="120"/>
      <c r="T203" s="121"/>
      <c r="U203" s="122"/>
      <c r="X203" s="121"/>
    </row>
    <row r="204" spans="15:24" x14ac:dyDescent="0.25">
      <c r="O204" s="2241">
        <v>43299</v>
      </c>
      <c r="P204" s="2242">
        <v>11.014754352535716</v>
      </c>
      <c r="Q204" s="2243">
        <v>19.7</v>
      </c>
      <c r="S204" s="120"/>
      <c r="T204" s="121"/>
      <c r="U204" s="122"/>
      <c r="X204" s="121"/>
    </row>
    <row r="205" spans="15:24" x14ac:dyDescent="0.25">
      <c r="O205" s="2241">
        <v>43300</v>
      </c>
      <c r="P205" s="2242">
        <v>12.730994381959654</v>
      </c>
      <c r="Q205" s="2243">
        <v>20</v>
      </c>
      <c r="S205" s="120"/>
      <c r="T205" s="121"/>
      <c r="U205" s="122"/>
      <c r="X205" s="121"/>
    </row>
    <row r="206" spans="15:24" x14ac:dyDescent="0.25">
      <c r="O206" s="2241">
        <v>43301</v>
      </c>
      <c r="P206" s="2242">
        <v>12.058044152109526</v>
      </c>
      <c r="Q206" s="2243">
        <v>20.399999999999999</v>
      </c>
      <c r="S206" s="120"/>
      <c r="T206" s="121"/>
      <c r="U206" s="122"/>
      <c r="X206" s="121"/>
    </row>
    <row r="207" spans="15:24" x14ac:dyDescent="0.25">
      <c r="O207" s="2241">
        <v>43302</v>
      </c>
      <c r="P207" s="2242">
        <v>7.8963862041673298</v>
      </c>
      <c r="Q207" s="2243">
        <v>21.7</v>
      </c>
      <c r="S207" s="120"/>
      <c r="T207" s="121"/>
      <c r="U207" s="122"/>
      <c r="X207" s="121"/>
    </row>
    <row r="208" spans="15:24" x14ac:dyDescent="0.25">
      <c r="O208" s="2241">
        <v>43303</v>
      </c>
      <c r="P208" s="2242">
        <v>8.1290552348115899</v>
      </c>
      <c r="Q208" s="2243">
        <v>20.100000000000001</v>
      </c>
      <c r="S208" s="120"/>
      <c r="T208" s="121"/>
      <c r="U208" s="122"/>
      <c r="X208" s="121"/>
    </row>
    <row r="209" spans="15:24" x14ac:dyDescent="0.25">
      <c r="O209" s="2241">
        <v>43304</v>
      </c>
      <c r="P209" s="2242">
        <v>12.40935764977308</v>
      </c>
      <c r="Q209" s="2243">
        <v>21.2</v>
      </c>
      <c r="S209" s="120"/>
      <c r="T209" s="121"/>
      <c r="U209" s="122"/>
      <c r="X209" s="121"/>
    </row>
    <row r="210" spans="15:24" x14ac:dyDescent="0.25">
      <c r="O210" s="2241">
        <v>43305</v>
      </c>
      <c r="P210" s="2242">
        <v>12.31025904299001</v>
      </c>
      <c r="Q210" s="2243">
        <v>22.5</v>
      </c>
      <c r="S210" s="120"/>
      <c r="T210" s="121"/>
      <c r="U210" s="122"/>
      <c r="X210" s="121"/>
    </row>
    <row r="211" spans="15:24" x14ac:dyDescent="0.25">
      <c r="O211" s="2241">
        <v>43306</v>
      </c>
      <c r="P211" s="2242">
        <v>12.206640999981889</v>
      </c>
      <c r="Q211" s="2243">
        <v>22.1</v>
      </c>
      <c r="S211" s="120"/>
      <c r="T211" s="121"/>
      <c r="U211" s="122"/>
      <c r="X211" s="121"/>
    </row>
    <row r="212" spans="15:24" x14ac:dyDescent="0.25">
      <c r="O212" s="2241">
        <v>43307</v>
      </c>
      <c r="P212" s="2242">
        <v>11.66029969829855</v>
      </c>
      <c r="Q212" s="2243">
        <v>22.4</v>
      </c>
      <c r="S212" s="120"/>
      <c r="T212" s="121"/>
      <c r="U212" s="122"/>
      <c r="X212" s="121"/>
    </row>
    <row r="213" spans="15:24" x14ac:dyDescent="0.25">
      <c r="O213" s="2241">
        <v>43308</v>
      </c>
      <c r="P213" s="2242">
        <v>10.777577483569157</v>
      </c>
      <c r="Q213" s="2243">
        <v>22.3</v>
      </c>
      <c r="S213" s="120"/>
      <c r="T213" s="121"/>
      <c r="U213" s="122"/>
      <c r="X213" s="121"/>
    </row>
    <row r="214" spans="15:24" x14ac:dyDescent="0.25">
      <c r="O214" s="2241">
        <v>43309</v>
      </c>
      <c r="P214" s="2242">
        <v>7.2817490761749628</v>
      </c>
      <c r="Q214" s="2243">
        <v>22.8</v>
      </c>
      <c r="S214" s="120"/>
      <c r="T214" s="121"/>
      <c r="U214" s="122"/>
      <c r="X214" s="121"/>
    </row>
    <row r="215" spans="15:24" x14ac:dyDescent="0.25">
      <c r="O215" s="2241">
        <v>43310</v>
      </c>
      <c r="P215" s="2242">
        <v>7.5630703567809903</v>
      </c>
      <c r="Q215" s="2243">
        <v>23.8</v>
      </c>
      <c r="S215" s="120"/>
      <c r="T215" s="121"/>
      <c r="U215" s="122"/>
      <c r="X215" s="121"/>
    </row>
    <row r="216" spans="15:24" x14ac:dyDescent="0.25">
      <c r="O216" s="2241">
        <v>43311</v>
      </c>
      <c r="P216" s="2242">
        <v>11.62556420485606</v>
      </c>
      <c r="Q216" s="2243">
        <v>24.4</v>
      </c>
      <c r="S216" s="120"/>
      <c r="T216" s="121"/>
      <c r="U216" s="122"/>
      <c r="X216" s="121"/>
    </row>
    <row r="217" spans="15:24" x14ac:dyDescent="0.25">
      <c r="O217" s="2241">
        <v>43312</v>
      </c>
      <c r="P217" s="2242">
        <v>11.679668660430064</v>
      </c>
      <c r="Q217" s="2243">
        <v>25.5</v>
      </c>
      <c r="S217" s="120"/>
      <c r="T217" s="121"/>
      <c r="U217" s="122"/>
      <c r="X217" s="121"/>
    </row>
    <row r="218" spans="15:24" x14ac:dyDescent="0.25">
      <c r="O218" s="2241">
        <v>43313</v>
      </c>
      <c r="P218" s="2242">
        <v>11.901361716113572</v>
      </c>
      <c r="Q218" s="2243">
        <v>25.7</v>
      </c>
      <c r="S218" s="120"/>
      <c r="T218" s="121"/>
      <c r="U218" s="122"/>
      <c r="X218" s="121"/>
    </row>
    <row r="219" spans="15:24" x14ac:dyDescent="0.25">
      <c r="O219" s="2241">
        <v>43314</v>
      </c>
      <c r="P219" s="2242">
        <v>11.898490046309941</v>
      </c>
      <c r="Q219" s="2243">
        <v>25.5</v>
      </c>
      <c r="S219" s="120"/>
      <c r="T219" s="121"/>
      <c r="U219" s="122"/>
      <c r="X219" s="121"/>
    </row>
    <row r="220" spans="15:24" x14ac:dyDescent="0.25">
      <c r="O220" s="2241">
        <v>43315</v>
      </c>
      <c r="P220" s="2242">
        <v>10.797462796136006</v>
      </c>
      <c r="Q220" s="2243">
        <v>25</v>
      </c>
      <c r="S220" s="120"/>
      <c r="T220" s="121"/>
      <c r="U220" s="122"/>
      <c r="X220" s="121"/>
    </row>
    <row r="221" spans="15:24" x14ac:dyDescent="0.25">
      <c r="O221" s="2241">
        <v>43316</v>
      </c>
      <c r="P221" s="2242">
        <v>7.274194270754947</v>
      </c>
      <c r="Q221" s="2243">
        <v>24.7</v>
      </c>
      <c r="S221" s="120"/>
      <c r="T221" s="121"/>
      <c r="U221" s="122"/>
      <c r="X221" s="121"/>
    </row>
    <row r="222" spans="15:24" x14ac:dyDescent="0.25">
      <c r="O222" s="2241">
        <v>43317</v>
      </c>
      <c r="P222" s="2242">
        <v>7.8592027046841872</v>
      </c>
      <c r="Q222" s="2243">
        <v>22.2</v>
      </c>
      <c r="S222" s="120"/>
      <c r="T222" s="121"/>
      <c r="U222" s="122"/>
      <c r="X222" s="121"/>
    </row>
    <row r="223" spans="15:24" x14ac:dyDescent="0.25">
      <c r="O223" s="2241">
        <v>43318</v>
      </c>
      <c r="P223" s="2242">
        <v>11.970596448508172</v>
      </c>
      <c r="Q223" s="2243">
        <v>21</v>
      </c>
      <c r="S223" s="120"/>
      <c r="T223" s="121"/>
      <c r="U223" s="122"/>
      <c r="X223" s="121"/>
    </row>
    <row r="224" spans="15:24" x14ac:dyDescent="0.25">
      <c r="O224" s="2241">
        <v>43319</v>
      </c>
      <c r="P224" s="2242">
        <v>11.580836923239076</v>
      </c>
      <c r="Q224" s="2243">
        <v>24.5</v>
      </c>
      <c r="S224" s="120"/>
      <c r="T224" s="121"/>
      <c r="U224" s="122"/>
      <c r="X224" s="121"/>
    </row>
    <row r="225" spans="15:24" x14ac:dyDescent="0.25">
      <c r="O225" s="2241">
        <v>43320</v>
      </c>
      <c r="P225" s="2242">
        <v>12.152957135074498</v>
      </c>
      <c r="Q225" s="2243">
        <v>24.4</v>
      </c>
      <c r="S225" s="120"/>
      <c r="T225" s="121"/>
      <c r="U225" s="122"/>
      <c r="X225" s="121"/>
    </row>
    <row r="226" spans="15:24" x14ac:dyDescent="0.25">
      <c r="O226" s="2241">
        <v>43321</v>
      </c>
      <c r="P226" s="2242">
        <v>11.029632417339721</v>
      </c>
      <c r="Q226" s="2243">
        <v>26.6</v>
      </c>
      <c r="S226" s="120"/>
      <c r="T226" s="121"/>
      <c r="U226" s="122"/>
      <c r="X226" s="121"/>
    </row>
    <row r="227" spans="15:24" x14ac:dyDescent="0.25">
      <c r="O227" s="2241">
        <v>43322</v>
      </c>
      <c r="P227" s="2242">
        <v>11.390304816360828</v>
      </c>
      <c r="Q227" s="2243">
        <v>19.100000000000001</v>
      </c>
      <c r="S227" s="120"/>
      <c r="T227" s="121"/>
      <c r="U227" s="122"/>
      <c r="X227" s="121"/>
    </row>
    <row r="228" spans="15:24" x14ac:dyDescent="0.25">
      <c r="O228" s="2241">
        <v>43323</v>
      </c>
      <c r="P228" s="2242">
        <v>8.7093353428852698</v>
      </c>
      <c r="Q228" s="2243">
        <v>18.3</v>
      </c>
      <c r="S228" s="120"/>
      <c r="T228" s="121"/>
      <c r="U228" s="122"/>
      <c r="X228" s="121"/>
    </row>
    <row r="229" spans="15:24" x14ac:dyDescent="0.25">
      <c r="O229" s="2241">
        <v>43324</v>
      </c>
      <c r="P229" s="2242">
        <v>8.2487021339303492</v>
      </c>
      <c r="Q229" s="2243">
        <v>19.3</v>
      </c>
      <c r="S229" s="120"/>
      <c r="T229" s="121"/>
      <c r="U229" s="122"/>
      <c r="X229" s="121"/>
    </row>
    <row r="230" spans="15:24" x14ac:dyDescent="0.25">
      <c r="O230" s="2241">
        <v>43325</v>
      </c>
      <c r="P230" s="2242">
        <v>11.761655438417085</v>
      </c>
      <c r="Q230" s="2243">
        <v>23.3</v>
      </c>
      <c r="S230" s="120"/>
      <c r="T230" s="121"/>
      <c r="U230" s="122"/>
      <c r="X230" s="121"/>
    </row>
    <row r="231" spans="15:24" x14ac:dyDescent="0.25">
      <c r="O231" s="2241">
        <v>43326</v>
      </c>
      <c r="P231" s="2242">
        <v>11.911268044317099</v>
      </c>
      <c r="Q231" s="2243">
        <v>20.3</v>
      </c>
      <c r="S231" s="120"/>
      <c r="T231" s="121"/>
      <c r="U231" s="122"/>
      <c r="X231" s="121"/>
    </row>
    <row r="232" spans="15:24" x14ac:dyDescent="0.25">
      <c r="O232" s="2241">
        <v>43327</v>
      </c>
      <c r="P232" s="2242">
        <v>11.956687635818573</v>
      </c>
      <c r="Q232" s="2243">
        <v>19</v>
      </c>
      <c r="S232" s="120"/>
      <c r="T232" s="121"/>
      <c r="U232" s="122"/>
      <c r="X232" s="121"/>
    </row>
    <row r="233" spans="15:24" x14ac:dyDescent="0.25">
      <c r="O233" s="2241">
        <v>43328</v>
      </c>
      <c r="P233" s="2242">
        <v>12.19765096712452</v>
      </c>
      <c r="Q233" s="2243">
        <v>19.899999999999999</v>
      </c>
      <c r="S233" s="120"/>
      <c r="T233" s="121"/>
      <c r="U233" s="122"/>
      <c r="X233" s="121"/>
    </row>
    <row r="234" spans="15:24" x14ac:dyDescent="0.25">
      <c r="O234" s="2241">
        <v>43329</v>
      </c>
      <c r="P234" s="2242">
        <v>11.577494090692587</v>
      </c>
      <c r="Q234" s="2243">
        <v>21.6</v>
      </c>
      <c r="S234" s="120"/>
      <c r="T234" s="121"/>
      <c r="U234" s="122"/>
      <c r="X234" s="121"/>
    </row>
    <row r="235" spans="15:24" x14ac:dyDescent="0.25">
      <c r="O235" s="2241">
        <v>43330</v>
      </c>
      <c r="P235" s="2242">
        <v>7.9390115318219294</v>
      </c>
      <c r="Q235" s="2243">
        <v>22.2</v>
      </c>
      <c r="S235" s="120"/>
      <c r="T235" s="121"/>
      <c r="U235" s="122"/>
      <c r="X235" s="121"/>
    </row>
    <row r="236" spans="15:24" x14ac:dyDescent="0.25">
      <c r="O236" s="2241">
        <v>43331</v>
      </c>
      <c r="P236" s="2242">
        <v>8.4863868535807345</v>
      </c>
      <c r="Q236" s="2243">
        <v>23.2</v>
      </c>
      <c r="S236" s="120"/>
      <c r="T236" s="121"/>
      <c r="U236" s="122"/>
      <c r="X236" s="121"/>
    </row>
    <row r="237" spans="15:24" x14ac:dyDescent="0.25">
      <c r="O237" s="2241">
        <v>43332</v>
      </c>
      <c r="P237" s="2242">
        <v>12.763266637914921</v>
      </c>
      <c r="Q237" s="2243">
        <v>23.6</v>
      </c>
      <c r="S237" s="120"/>
      <c r="T237" s="121"/>
      <c r="U237" s="122"/>
      <c r="X237" s="121"/>
    </row>
    <row r="238" spans="15:24" x14ac:dyDescent="0.25">
      <c r="O238" s="2241">
        <v>43333</v>
      </c>
      <c r="P238" s="2242">
        <v>13.104197670178001</v>
      </c>
      <c r="Q238" s="2243">
        <v>21.1</v>
      </c>
      <c r="S238" s="120"/>
      <c r="T238" s="121"/>
      <c r="U238" s="122"/>
      <c r="X238" s="121"/>
    </row>
    <row r="239" spans="15:24" x14ac:dyDescent="0.25">
      <c r="O239" s="2241">
        <v>43334</v>
      </c>
      <c r="P239" s="2242">
        <v>12.80271349974838</v>
      </c>
      <c r="Q239" s="2243">
        <v>22.2</v>
      </c>
      <c r="S239" s="120"/>
      <c r="T239" s="121"/>
      <c r="U239" s="122"/>
      <c r="X239" s="121"/>
    </row>
    <row r="240" spans="15:24" x14ac:dyDescent="0.25">
      <c r="O240" s="2241">
        <v>43335</v>
      </c>
      <c r="P240" s="2242">
        <v>12.571072800334692</v>
      </c>
      <c r="Q240" s="2243">
        <v>23.6</v>
      </c>
      <c r="S240" s="120"/>
      <c r="T240" s="121"/>
      <c r="U240" s="122"/>
      <c r="X240" s="121"/>
    </row>
    <row r="241" spans="15:24" x14ac:dyDescent="0.25">
      <c r="O241" s="2241">
        <v>43336</v>
      </c>
      <c r="P241" s="2242">
        <v>11.602359968313387</v>
      </c>
      <c r="Q241" s="2243">
        <v>19.2</v>
      </c>
      <c r="S241" s="120"/>
      <c r="T241" s="121"/>
      <c r="U241" s="122"/>
      <c r="X241" s="121"/>
    </row>
    <row r="242" spans="15:24" x14ac:dyDescent="0.25">
      <c r="O242" s="2241">
        <v>43337</v>
      </c>
      <c r="P242" s="2242">
        <v>8.1541117261059686</v>
      </c>
      <c r="Q242" s="2243">
        <v>15.2</v>
      </c>
      <c r="S242" s="120"/>
      <c r="T242" s="121"/>
      <c r="U242" s="122"/>
      <c r="X242" s="121"/>
    </row>
    <row r="243" spans="15:24" x14ac:dyDescent="0.25">
      <c r="O243" s="2241">
        <v>43338</v>
      </c>
      <c r="P243" s="2242">
        <v>8.9063808728103258</v>
      </c>
      <c r="Q243" s="2243">
        <v>12.4</v>
      </c>
      <c r="S243" s="120"/>
      <c r="T243" s="121"/>
      <c r="U243" s="122"/>
      <c r="X243" s="121"/>
    </row>
    <row r="244" spans="15:24" x14ac:dyDescent="0.25">
      <c r="O244" s="2241">
        <v>43339</v>
      </c>
      <c r="P244" s="2242">
        <v>12.848814233730646</v>
      </c>
      <c r="Q244" s="2243">
        <v>16</v>
      </c>
      <c r="S244" s="120"/>
      <c r="T244" s="121"/>
      <c r="U244" s="122"/>
      <c r="X244" s="121"/>
    </row>
    <row r="245" spans="15:24" x14ac:dyDescent="0.25">
      <c r="O245" s="2241">
        <v>43340</v>
      </c>
      <c r="P245" s="2242">
        <v>14.051005235918359</v>
      </c>
      <c r="Q245" s="2243">
        <v>17.3</v>
      </c>
      <c r="S245" s="120"/>
      <c r="T245" s="121"/>
      <c r="U245" s="122"/>
      <c r="X245" s="121"/>
    </row>
    <row r="246" spans="15:24" x14ac:dyDescent="0.25">
      <c r="O246" s="2241">
        <v>43341</v>
      </c>
      <c r="P246" s="2242">
        <v>12.623961458003881</v>
      </c>
      <c r="Q246" s="2243">
        <v>18.899999999999999</v>
      </c>
      <c r="S246" s="120"/>
      <c r="T246" s="121"/>
      <c r="U246" s="122"/>
      <c r="X246" s="121"/>
    </row>
    <row r="247" spans="15:24" x14ac:dyDescent="0.25">
      <c r="O247" s="2241">
        <v>43342</v>
      </c>
      <c r="P247" s="2242">
        <v>10.755300856704448</v>
      </c>
      <c r="Q247" s="2243">
        <v>17.3</v>
      </c>
      <c r="S247" s="120"/>
      <c r="T247" s="121"/>
      <c r="U247" s="122"/>
      <c r="X247" s="121"/>
    </row>
    <row r="248" spans="15:24" x14ac:dyDescent="0.25">
      <c r="O248" s="2241">
        <v>43343</v>
      </c>
      <c r="P248" s="2242">
        <v>12.289919228678549</v>
      </c>
      <c r="Q248" s="2243">
        <v>15.7</v>
      </c>
      <c r="S248" s="120"/>
      <c r="T248" s="121"/>
      <c r="U248" s="122"/>
      <c r="X248" s="121"/>
    </row>
    <row r="249" spans="15:24" x14ac:dyDescent="0.25">
      <c r="O249" s="2241">
        <v>43344</v>
      </c>
      <c r="P249" s="2242">
        <v>8.5643801209620065</v>
      </c>
      <c r="Q249" s="2243">
        <v>14.8</v>
      </c>
      <c r="S249" s="120"/>
      <c r="T249" s="121"/>
      <c r="U249" s="122"/>
      <c r="X249" s="121"/>
    </row>
    <row r="250" spans="15:24" x14ac:dyDescent="0.25">
      <c r="O250" s="2241">
        <v>43345</v>
      </c>
      <c r="P250" s="2242">
        <v>9.138938286305283</v>
      </c>
      <c r="Q250" s="2243">
        <v>17.100000000000001</v>
      </c>
      <c r="S250" s="120"/>
      <c r="T250" s="121"/>
      <c r="U250" s="122"/>
      <c r="X250" s="121"/>
    </row>
    <row r="251" spans="15:24" x14ac:dyDescent="0.25">
      <c r="O251" s="2241">
        <v>43346</v>
      </c>
      <c r="P251" s="2242">
        <v>12.999160485433585</v>
      </c>
      <c r="Q251" s="2243">
        <v>17.8</v>
      </c>
      <c r="S251" s="120"/>
      <c r="T251" s="121"/>
      <c r="U251" s="122"/>
      <c r="X251" s="121"/>
    </row>
    <row r="252" spans="15:24" x14ac:dyDescent="0.25">
      <c r="O252" s="2241">
        <v>43347</v>
      </c>
      <c r="P252" s="2242">
        <v>14.210971291277376</v>
      </c>
      <c r="Q252" s="2243">
        <v>17.899999999999999</v>
      </c>
      <c r="S252" s="120"/>
      <c r="T252" s="121"/>
      <c r="U252" s="122"/>
      <c r="X252" s="121"/>
    </row>
    <row r="253" spans="15:24" x14ac:dyDescent="0.25">
      <c r="O253" s="2241">
        <v>43348</v>
      </c>
      <c r="P253" s="2242">
        <v>13.122051379996105</v>
      </c>
      <c r="Q253" s="2243">
        <v>17.2</v>
      </c>
      <c r="S253" s="120"/>
      <c r="T253" s="121"/>
      <c r="U253" s="122"/>
      <c r="X253" s="121"/>
    </row>
    <row r="254" spans="15:24" x14ac:dyDescent="0.25">
      <c r="O254" s="2241">
        <v>43349</v>
      </c>
      <c r="P254" s="2242">
        <v>12.896124773768003</v>
      </c>
      <c r="Q254" s="2243">
        <v>16.7</v>
      </c>
      <c r="S254" s="120"/>
      <c r="T254" s="121"/>
      <c r="U254" s="122"/>
      <c r="X254" s="121"/>
    </row>
    <row r="255" spans="15:24" x14ac:dyDescent="0.25">
      <c r="O255" s="2241">
        <v>43350</v>
      </c>
      <c r="P255" s="2242">
        <v>12.400801805908188</v>
      </c>
      <c r="Q255" s="2243">
        <v>17.100000000000001</v>
      </c>
      <c r="S255" s="120"/>
      <c r="T255" s="121"/>
      <c r="U255" s="122"/>
      <c r="X255" s="121"/>
    </row>
    <row r="256" spans="15:24" x14ac:dyDescent="0.25">
      <c r="O256" s="2241">
        <v>43351</v>
      </c>
      <c r="P256" s="2242">
        <v>8.734030628839184</v>
      </c>
      <c r="Q256" s="2243">
        <v>15.5</v>
      </c>
      <c r="S256" s="120"/>
      <c r="T256" s="121"/>
      <c r="U256" s="122"/>
      <c r="X256" s="121"/>
    </row>
    <row r="257" spans="15:24" x14ac:dyDescent="0.25">
      <c r="O257" s="2241">
        <v>43352</v>
      </c>
      <c r="P257" s="2242">
        <v>8.9525666110298907</v>
      </c>
      <c r="Q257" s="2243">
        <v>15.9</v>
      </c>
      <c r="S257" s="120"/>
      <c r="T257" s="121"/>
      <c r="U257" s="122"/>
      <c r="X257" s="121"/>
    </row>
    <row r="258" spans="15:24" x14ac:dyDescent="0.25">
      <c r="O258" s="2241">
        <v>43353</v>
      </c>
      <c r="P258" s="2242">
        <v>12.555941468165219</v>
      </c>
      <c r="Q258" s="2243">
        <v>17.600000000000001</v>
      </c>
      <c r="S258" s="120"/>
      <c r="T258" s="121"/>
      <c r="U258" s="122"/>
      <c r="X258" s="121"/>
    </row>
    <row r="259" spans="15:24" x14ac:dyDescent="0.25">
      <c r="O259" s="2241">
        <v>43354</v>
      </c>
      <c r="P259" s="2242">
        <v>10.605246508118249</v>
      </c>
      <c r="Q259" s="2243">
        <v>18.5</v>
      </c>
      <c r="S259" s="120"/>
      <c r="T259" s="121"/>
      <c r="U259" s="122"/>
      <c r="X259" s="121"/>
    </row>
    <row r="260" spans="15:24" x14ac:dyDescent="0.25">
      <c r="O260" s="2241">
        <v>43355</v>
      </c>
      <c r="P260" s="2242">
        <v>13.580810705561898</v>
      </c>
      <c r="Q260" s="2243">
        <v>19.5</v>
      </c>
      <c r="S260" s="120"/>
      <c r="T260" s="121"/>
      <c r="U260" s="122"/>
      <c r="X260" s="121"/>
    </row>
    <row r="261" spans="15:24" x14ac:dyDescent="0.25">
      <c r="O261" s="2241">
        <v>43356</v>
      </c>
      <c r="P261" s="2242">
        <v>13.613452403969632</v>
      </c>
      <c r="Q261" s="2243">
        <v>17.8</v>
      </c>
      <c r="S261" s="120"/>
      <c r="T261" s="121"/>
      <c r="U261" s="122"/>
      <c r="X261" s="121"/>
    </row>
    <row r="262" spans="15:24" x14ac:dyDescent="0.25">
      <c r="O262" s="2241">
        <v>43357</v>
      </c>
      <c r="P262" s="2242">
        <v>12.596536588660642</v>
      </c>
      <c r="Q262" s="2243">
        <v>14.8</v>
      </c>
      <c r="S262" s="120"/>
      <c r="T262" s="121"/>
      <c r="U262" s="122"/>
      <c r="X262" s="121"/>
    </row>
    <row r="263" spans="15:24" x14ac:dyDescent="0.25">
      <c r="O263" s="2241">
        <v>43358</v>
      </c>
      <c r="P263" s="2242">
        <v>9.1277709903603768</v>
      </c>
      <c r="Q263" s="2243">
        <v>14.3</v>
      </c>
      <c r="S263" s="120"/>
      <c r="T263" s="121"/>
      <c r="U263" s="122"/>
      <c r="X263" s="121"/>
    </row>
    <row r="264" spans="15:24" x14ac:dyDescent="0.25">
      <c r="O264" s="2241">
        <v>43359</v>
      </c>
      <c r="P264" s="2242">
        <v>9.2592178152708193</v>
      </c>
      <c r="Q264" s="2243">
        <v>13.8</v>
      </c>
      <c r="S264" s="120"/>
      <c r="T264" s="121"/>
      <c r="U264" s="122"/>
      <c r="X264" s="121"/>
    </row>
    <row r="265" spans="15:24" x14ac:dyDescent="0.25">
      <c r="O265" s="2241">
        <v>43360</v>
      </c>
      <c r="P265" s="2242">
        <v>13.062595480776082</v>
      </c>
      <c r="Q265" s="2243">
        <v>16.2</v>
      </c>
      <c r="S265" s="120"/>
      <c r="T265" s="121"/>
      <c r="U265" s="122"/>
      <c r="X265" s="121"/>
    </row>
    <row r="266" spans="15:24" x14ac:dyDescent="0.25">
      <c r="O266" s="2241">
        <v>43361</v>
      </c>
      <c r="P266" s="2242">
        <v>11.900631757210352</v>
      </c>
      <c r="Q266" s="2243">
        <v>18.8</v>
      </c>
      <c r="S266" s="120"/>
      <c r="T266" s="121"/>
      <c r="U266" s="122"/>
      <c r="X266" s="121"/>
    </row>
    <row r="267" spans="15:24" x14ac:dyDescent="0.25">
      <c r="O267" s="2241">
        <v>43362</v>
      </c>
      <c r="P267" s="2242">
        <v>13.201802308982169</v>
      </c>
      <c r="Q267" s="2243">
        <v>18.100000000000001</v>
      </c>
      <c r="S267" s="120"/>
      <c r="T267" s="121"/>
      <c r="U267" s="122"/>
      <c r="X267" s="121"/>
    </row>
    <row r="268" spans="15:24" x14ac:dyDescent="0.25">
      <c r="O268" s="2241">
        <v>43363</v>
      </c>
      <c r="P268" s="2242">
        <v>13.304551374436382</v>
      </c>
      <c r="Q268" s="2243">
        <v>18.7</v>
      </c>
      <c r="S268" s="120"/>
      <c r="T268" s="121"/>
      <c r="U268" s="122"/>
      <c r="X268" s="121"/>
    </row>
    <row r="269" spans="15:24" x14ac:dyDescent="0.25">
      <c r="O269" s="2241">
        <v>43364</v>
      </c>
      <c r="P269" s="2242">
        <v>12.061544084152214</v>
      </c>
      <c r="Q269" s="2243">
        <v>18.899999999999999</v>
      </c>
      <c r="S269" s="120"/>
      <c r="T269" s="121"/>
      <c r="U269" s="122"/>
      <c r="X269" s="121"/>
    </row>
    <row r="270" spans="15:24" x14ac:dyDescent="0.25">
      <c r="O270" s="2241">
        <v>43365</v>
      </c>
      <c r="P270" s="2242">
        <v>9.4683747947185655</v>
      </c>
      <c r="Q270" s="2243">
        <v>12.5</v>
      </c>
      <c r="S270" s="120"/>
      <c r="T270" s="121"/>
      <c r="U270" s="122"/>
      <c r="X270" s="121"/>
    </row>
    <row r="271" spans="15:24" x14ac:dyDescent="0.25">
      <c r="O271" s="2241">
        <v>43366</v>
      </c>
      <c r="P271" s="2242">
        <v>10.110937829290142</v>
      </c>
      <c r="Q271" s="2243">
        <v>13.1</v>
      </c>
      <c r="S271" s="120"/>
      <c r="T271" s="121"/>
      <c r="U271" s="122"/>
      <c r="X271" s="121"/>
    </row>
    <row r="272" spans="15:24" x14ac:dyDescent="0.25">
      <c r="O272" s="2241">
        <v>43367</v>
      </c>
      <c r="P272" s="2242">
        <v>14.666382362975895</v>
      </c>
      <c r="Q272" s="2243">
        <v>7.8</v>
      </c>
      <c r="S272" s="120"/>
      <c r="T272" s="121"/>
      <c r="U272" s="122"/>
      <c r="X272" s="121"/>
    </row>
    <row r="273" spans="15:24" x14ac:dyDescent="0.25">
      <c r="O273" s="2241">
        <v>43368</v>
      </c>
      <c r="P273" s="2242">
        <v>18.629173744647137</v>
      </c>
      <c r="Q273" s="2243">
        <v>5.4</v>
      </c>
      <c r="S273" s="120"/>
      <c r="T273" s="121"/>
      <c r="U273" s="122"/>
      <c r="X273" s="121"/>
    </row>
    <row r="274" spans="15:24" x14ac:dyDescent="0.25">
      <c r="O274" s="2241">
        <v>43369</v>
      </c>
      <c r="P274" s="2242">
        <v>18.001222471523793</v>
      </c>
      <c r="Q274" s="2243">
        <v>7.6</v>
      </c>
      <c r="S274" s="120"/>
      <c r="T274" s="121"/>
      <c r="U274" s="122"/>
      <c r="X274" s="121"/>
    </row>
    <row r="275" spans="15:24" x14ac:dyDescent="0.25">
      <c r="O275" s="2241">
        <v>43370</v>
      </c>
      <c r="P275" s="2242">
        <v>16.208178860237417</v>
      </c>
      <c r="Q275" s="2243">
        <v>12.1</v>
      </c>
      <c r="S275" s="120"/>
      <c r="T275" s="121"/>
      <c r="U275" s="122"/>
      <c r="X275" s="121"/>
    </row>
    <row r="276" spans="15:24" x14ac:dyDescent="0.25">
      <c r="O276" s="2241">
        <v>43371</v>
      </c>
      <c r="P276" s="2242">
        <v>14.086650439028556</v>
      </c>
      <c r="Q276" s="2243">
        <v>12.3</v>
      </c>
      <c r="S276" s="120"/>
      <c r="T276" s="121"/>
      <c r="U276" s="122"/>
      <c r="X276" s="121"/>
    </row>
    <row r="277" spans="15:24" x14ac:dyDescent="0.25">
      <c r="O277" s="2241">
        <v>43372</v>
      </c>
      <c r="P277" s="2242">
        <v>15.07109230594787</v>
      </c>
      <c r="Q277" s="2243">
        <v>6.4</v>
      </c>
      <c r="S277" s="120"/>
      <c r="T277" s="121"/>
      <c r="U277" s="122"/>
      <c r="X277" s="121"/>
    </row>
    <row r="278" spans="15:24" x14ac:dyDescent="0.25">
      <c r="O278" s="2241">
        <v>43373</v>
      </c>
      <c r="P278" s="2242">
        <v>16.568567069673897</v>
      </c>
      <c r="Q278" s="2243">
        <v>7.5</v>
      </c>
      <c r="S278" s="120"/>
      <c r="T278" s="121"/>
      <c r="U278" s="122"/>
      <c r="X278" s="121"/>
    </row>
    <row r="279" spans="15:24" x14ac:dyDescent="0.25">
      <c r="O279" s="2241">
        <v>43374</v>
      </c>
      <c r="P279" s="2242">
        <v>21.520986189567171</v>
      </c>
      <c r="Q279" s="2243">
        <v>7.6</v>
      </c>
      <c r="S279" s="120"/>
      <c r="T279" s="121"/>
      <c r="U279" s="122"/>
      <c r="X279" s="121"/>
    </row>
    <row r="280" spans="15:24" x14ac:dyDescent="0.25">
      <c r="O280" s="2241">
        <v>43375</v>
      </c>
      <c r="P280" s="2242">
        <v>23.307534618646578</v>
      </c>
      <c r="Q280" s="2243">
        <v>7.4</v>
      </c>
      <c r="S280" s="120"/>
      <c r="T280" s="121"/>
      <c r="U280" s="122"/>
      <c r="X280" s="121"/>
    </row>
    <row r="281" spans="15:24" x14ac:dyDescent="0.25">
      <c r="O281" s="2241">
        <v>43376</v>
      </c>
      <c r="P281" s="2242">
        <v>23.544889454947622</v>
      </c>
      <c r="Q281" s="2243">
        <v>9.6999999999999993</v>
      </c>
      <c r="S281" s="120"/>
      <c r="T281" s="121"/>
      <c r="U281" s="122"/>
      <c r="X281" s="121"/>
    </row>
    <row r="282" spans="15:24" x14ac:dyDescent="0.25">
      <c r="O282" s="2241">
        <v>43377</v>
      </c>
      <c r="P282" s="2242">
        <v>23.560312972205967</v>
      </c>
      <c r="Q282" s="2243">
        <v>7.9</v>
      </c>
      <c r="S282" s="120"/>
      <c r="T282" s="121"/>
      <c r="U282" s="122"/>
      <c r="X282" s="121"/>
    </row>
    <row r="283" spans="15:24" x14ac:dyDescent="0.25">
      <c r="O283" s="2241">
        <v>43378</v>
      </c>
      <c r="P283" s="2242">
        <v>21.506484208233079</v>
      </c>
      <c r="Q283" s="2243">
        <v>10.199999999999999</v>
      </c>
      <c r="S283" s="120"/>
      <c r="T283" s="121"/>
      <c r="U283" s="122"/>
      <c r="X283" s="121"/>
    </row>
    <row r="284" spans="15:24" x14ac:dyDescent="0.25">
      <c r="O284" s="2241">
        <v>43379</v>
      </c>
      <c r="P284" s="2242">
        <v>15.287753853721949</v>
      </c>
      <c r="Q284" s="2243">
        <v>12.8</v>
      </c>
      <c r="S284" s="120"/>
      <c r="T284" s="121"/>
      <c r="U284" s="122"/>
      <c r="X284" s="121"/>
    </row>
    <row r="285" spans="15:24" x14ac:dyDescent="0.25">
      <c r="O285" s="2241">
        <v>43380</v>
      </c>
      <c r="P285" s="2242">
        <v>15.333404730133996</v>
      </c>
      <c r="Q285" s="2243">
        <v>13.3</v>
      </c>
      <c r="S285" s="120"/>
      <c r="T285" s="121"/>
      <c r="U285" s="122"/>
      <c r="X285" s="121"/>
    </row>
    <row r="286" spans="15:24" x14ac:dyDescent="0.25">
      <c r="O286" s="2241">
        <v>43381</v>
      </c>
      <c r="P286" s="2242">
        <v>21.208126159264619</v>
      </c>
      <c r="Q286" s="2243">
        <v>9.8000000000000007</v>
      </c>
      <c r="S286" s="120"/>
      <c r="T286" s="121"/>
      <c r="U286" s="122"/>
      <c r="X286" s="121"/>
    </row>
    <row r="287" spans="15:24" x14ac:dyDescent="0.25">
      <c r="O287" s="2241">
        <v>43382</v>
      </c>
      <c r="P287" s="2242">
        <v>20.678468378661382</v>
      </c>
      <c r="Q287" s="2243">
        <v>11.2</v>
      </c>
      <c r="S287" s="120"/>
      <c r="T287" s="121"/>
      <c r="U287" s="122"/>
      <c r="X287" s="121"/>
    </row>
    <row r="288" spans="15:24" x14ac:dyDescent="0.25">
      <c r="O288" s="2241">
        <v>43383</v>
      </c>
      <c r="P288" s="2242">
        <v>18.49786469869645</v>
      </c>
      <c r="Q288" s="2243">
        <v>14.2</v>
      </c>
      <c r="S288" s="120"/>
      <c r="T288" s="121"/>
      <c r="U288" s="122"/>
      <c r="X288" s="121"/>
    </row>
    <row r="289" spans="15:24" x14ac:dyDescent="0.25">
      <c r="O289" s="2241">
        <v>43384</v>
      </c>
      <c r="P289" s="2242">
        <v>18.201287359065148</v>
      </c>
      <c r="Q289" s="2243">
        <v>15</v>
      </c>
      <c r="S289" s="120"/>
      <c r="T289" s="121"/>
      <c r="U289" s="122"/>
      <c r="X289" s="121"/>
    </row>
    <row r="290" spans="15:24" x14ac:dyDescent="0.25">
      <c r="O290" s="2241">
        <v>43385</v>
      </c>
      <c r="P290" s="2242">
        <v>17.111512832885236</v>
      </c>
      <c r="Q290" s="2243">
        <v>13.2</v>
      </c>
      <c r="S290" s="120"/>
      <c r="T290" s="121"/>
      <c r="U290" s="122"/>
      <c r="X290" s="121"/>
    </row>
    <row r="291" spans="15:24" x14ac:dyDescent="0.25">
      <c r="O291" s="2241">
        <v>43386</v>
      </c>
      <c r="P291" s="2242">
        <v>12.931801117771561</v>
      </c>
      <c r="Q291" s="2243">
        <v>13.1</v>
      </c>
      <c r="S291" s="120"/>
      <c r="T291" s="121"/>
      <c r="U291" s="122"/>
      <c r="X291" s="121"/>
    </row>
    <row r="292" spans="15:24" x14ac:dyDescent="0.25">
      <c r="O292" s="2241">
        <v>43387</v>
      </c>
      <c r="P292" s="2242">
        <v>13.080474716503648</v>
      </c>
      <c r="Q292" s="2243">
        <v>14.4</v>
      </c>
      <c r="S292" s="120"/>
      <c r="T292" s="121"/>
      <c r="U292" s="122"/>
      <c r="X292" s="121"/>
    </row>
    <row r="293" spans="15:24" x14ac:dyDescent="0.25">
      <c r="O293" s="2241">
        <v>43388</v>
      </c>
      <c r="P293" s="2242">
        <v>18.197463256521555</v>
      </c>
      <c r="Q293" s="2243">
        <v>13</v>
      </c>
      <c r="S293" s="120"/>
      <c r="T293" s="121"/>
      <c r="U293" s="122"/>
      <c r="X293" s="121"/>
    </row>
    <row r="294" spans="15:24" x14ac:dyDescent="0.25">
      <c r="O294" s="2241">
        <v>43389</v>
      </c>
      <c r="P294" s="2242">
        <v>18.907658392786793</v>
      </c>
      <c r="Q294" s="2243">
        <v>12.2</v>
      </c>
      <c r="S294" s="120"/>
      <c r="T294" s="121"/>
      <c r="U294" s="122"/>
      <c r="X294" s="121"/>
    </row>
    <row r="295" spans="15:24" x14ac:dyDescent="0.25">
      <c r="O295" s="2241">
        <v>43390</v>
      </c>
      <c r="P295" s="2242">
        <v>19.587798455874836</v>
      </c>
      <c r="Q295" s="2243">
        <v>11.3</v>
      </c>
      <c r="S295" s="120"/>
      <c r="T295" s="121"/>
      <c r="U295" s="122"/>
      <c r="X295" s="121"/>
    </row>
    <row r="296" spans="15:24" x14ac:dyDescent="0.25">
      <c r="O296" s="2241">
        <v>43391</v>
      </c>
      <c r="P296" s="2242">
        <v>20.188175852071332</v>
      </c>
      <c r="Q296" s="2243">
        <v>10.9</v>
      </c>
      <c r="S296" s="120"/>
      <c r="T296" s="121"/>
      <c r="U296" s="122"/>
      <c r="X296" s="121"/>
    </row>
    <row r="297" spans="15:24" x14ac:dyDescent="0.25">
      <c r="O297" s="2241">
        <v>43392</v>
      </c>
      <c r="P297" s="2242">
        <v>20.435386686232409</v>
      </c>
      <c r="Q297" s="2243">
        <v>9.8000000000000007</v>
      </c>
      <c r="S297" s="120"/>
      <c r="T297" s="121"/>
      <c r="U297" s="122"/>
      <c r="X297" s="121"/>
    </row>
    <row r="298" spans="15:24" x14ac:dyDescent="0.25">
      <c r="O298" s="2241">
        <v>43393</v>
      </c>
      <c r="P298" s="2242">
        <v>18.896464093476261</v>
      </c>
      <c r="Q298" s="2243">
        <v>8.8000000000000007</v>
      </c>
      <c r="S298" s="120"/>
      <c r="T298" s="121"/>
      <c r="U298" s="122"/>
      <c r="X298" s="121"/>
    </row>
    <row r="299" spans="15:24" x14ac:dyDescent="0.25">
      <c r="O299" s="2241">
        <v>43394</v>
      </c>
      <c r="P299" s="2242">
        <v>19.990205508905095</v>
      </c>
      <c r="Q299" s="2243">
        <v>5.9</v>
      </c>
      <c r="S299" s="120"/>
      <c r="T299" s="121"/>
      <c r="U299" s="122"/>
      <c r="X299" s="121"/>
    </row>
    <row r="300" spans="15:24" x14ac:dyDescent="0.25">
      <c r="O300" s="2241">
        <v>43395</v>
      </c>
      <c r="P300" s="2242">
        <v>25.450444040696148</v>
      </c>
      <c r="Q300" s="2243">
        <v>7.2</v>
      </c>
      <c r="S300" s="120"/>
      <c r="T300" s="121"/>
      <c r="U300" s="122"/>
      <c r="X300" s="121"/>
    </row>
    <row r="301" spans="15:24" x14ac:dyDescent="0.25">
      <c r="O301" s="2241">
        <v>43396</v>
      </c>
      <c r="P301" s="2242">
        <v>24.304806985494345</v>
      </c>
      <c r="Q301" s="2243">
        <v>7.8</v>
      </c>
      <c r="S301" s="120"/>
      <c r="T301" s="121"/>
      <c r="U301" s="122"/>
      <c r="X301" s="121"/>
    </row>
    <row r="302" spans="15:24" x14ac:dyDescent="0.25">
      <c r="O302" s="2241">
        <v>43397</v>
      </c>
      <c r="P302" s="2242">
        <v>26.143293081621714</v>
      </c>
      <c r="Q302" s="2243">
        <v>7.2</v>
      </c>
      <c r="S302" s="120"/>
      <c r="T302" s="121"/>
      <c r="U302" s="122"/>
      <c r="X302" s="121"/>
    </row>
    <row r="303" spans="15:24" x14ac:dyDescent="0.25">
      <c r="O303" s="2241">
        <v>43398</v>
      </c>
      <c r="P303" s="2242">
        <v>25.857670041736075</v>
      </c>
      <c r="Q303" s="2243">
        <v>10.4</v>
      </c>
      <c r="S303" s="120"/>
      <c r="T303" s="121"/>
      <c r="U303" s="122"/>
      <c r="X303" s="121"/>
    </row>
    <row r="304" spans="15:24" x14ac:dyDescent="0.25">
      <c r="O304" s="2241">
        <v>43399</v>
      </c>
      <c r="P304" s="2242">
        <v>24.374665619308992</v>
      </c>
      <c r="Q304" s="2243">
        <v>8.4</v>
      </c>
      <c r="S304" s="120"/>
      <c r="T304" s="121"/>
      <c r="U304" s="122"/>
      <c r="X304" s="121"/>
    </row>
    <row r="305" spans="15:24" x14ac:dyDescent="0.25">
      <c r="O305" s="2241">
        <v>43400</v>
      </c>
      <c r="P305" s="2242">
        <v>22.246137183194012</v>
      </c>
      <c r="Q305" s="2243">
        <v>6.3</v>
      </c>
      <c r="S305" s="120"/>
      <c r="T305" s="121"/>
      <c r="U305" s="122"/>
      <c r="X305" s="121"/>
    </row>
    <row r="306" spans="15:24" x14ac:dyDescent="0.25">
      <c r="O306" s="2241">
        <v>43401</v>
      </c>
      <c r="P306" s="2242">
        <v>24.842022933632947</v>
      </c>
      <c r="Q306" s="2243">
        <v>4</v>
      </c>
      <c r="S306" s="120"/>
      <c r="T306" s="121"/>
      <c r="U306" s="122"/>
      <c r="X306" s="121"/>
    </row>
    <row r="307" spans="15:24" x14ac:dyDescent="0.25">
      <c r="O307" s="2241">
        <v>43402</v>
      </c>
      <c r="P307" s="2242">
        <v>26.382438431061992</v>
      </c>
      <c r="Q307" s="2243">
        <v>10.6</v>
      </c>
      <c r="S307" s="120"/>
      <c r="T307" s="121"/>
      <c r="U307" s="122"/>
      <c r="X307" s="121"/>
    </row>
    <row r="308" spans="15:24" x14ac:dyDescent="0.25">
      <c r="O308" s="2241">
        <v>43403</v>
      </c>
      <c r="P308" s="2242">
        <v>20.505068574291286</v>
      </c>
      <c r="Q308" s="2243">
        <v>12.6</v>
      </c>
      <c r="S308" s="120"/>
      <c r="T308" s="121"/>
      <c r="U308" s="122"/>
      <c r="X308" s="121"/>
    </row>
    <row r="309" spans="15:24" x14ac:dyDescent="0.25">
      <c r="O309" s="2241">
        <v>43404</v>
      </c>
      <c r="P309" s="2242">
        <v>22.534198943987271</v>
      </c>
      <c r="Q309" s="2243">
        <v>8.3000000000000007</v>
      </c>
      <c r="S309" s="120"/>
      <c r="T309" s="121"/>
      <c r="U309" s="122"/>
      <c r="X309" s="121"/>
    </row>
    <row r="310" spans="15:24" x14ac:dyDescent="0.25">
      <c r="O310" s="2241">
        <v>43405</v>
      </c>
      <c r="P310" s="2242">
        <v>22.337210213195526</v>
      </c>
      <c r="Q310" s="2243">
        <v>10.7</v>
      </c>
      <c r="S310" s="120"/>
      <c r="T310" s="121"/>
      <c r="U310" s="122"/>
      <c r="X310" s="121"/>
    </row>
    <row r="311" spans="15:24" x14ac:dyDescent="0.25">
      <c r="O311" s="2241">
        <v>43406</v>
      </c>
      <c r="P311" s="2242">
        <v>23.150704414677591</v>
      </c>
      <c r="Q311" s="2243">
        <v>9.6</v>
      </c>
      <c r="S311" s="120"/>
      <c r="T311" s="121"/>
      <c r="U311" s="122"/>
      <c r="X311" s="121"/>
    </row>
    <row r="312" spans="15:24" x14ac:dyDescent="0.25">
      <c r="O312" s="2241">
        <v>43407</v>
      </c>
      <c r="P312" s="2242">
        <v>21.303786705285933</v>
      </c>
      <c r="Q312" s="2243">
        <v>9.1</v>
      </c>
      <c r="S312" s="120"/>
      <c r="T312" s="121"/>
      <c r="U312" s="122"/>
      <c r="X312" s="121"/>
    </row>
    <row r="313" spans="15:24" x14ac:dyDescent="0.25">
      <c r="O313" s="2241">
        <v>43408</v>
      </c>
      <c r="P313" s="2242">
        <v>19.541909255978283</v>
      </c>
      <c r="Q313" s="2243">
        <v>10.7</v>
      </c>
      <c r="S313" s="120"/>
      <c r="T313" s="121"/>
      <c r="U313" s="122"/>
      <c r="X313" s="121"/>
    </row>
    <row r="314" spans="15:24" x14ac:dyDescent="0.25">
      <c r="O314" s="2241">
        <v>43409</v>
      </c>
      <c r="P314" s="2242">
        <v>23.96995445428875</v>
      </c>
      <c r="Q314" s="2243">
        <v>10.8</v>
      </c>
      <c r="S314" s="120"/>
      <c r="T314" s="121"/>
      <c r="U314" s="122"/>
      <c r="X314" s="121"/>
    </row>
    <row r="315" spans="15:24" x14ac:dyDescent="0.25">
      <c r="O315" s="2241">
        <v>43410</v>
      </c>
      <c r="P315" s="2242">
        <v>23.545213258161262</v>
      </c>
      <c r="Q315" s="2243">
        <v>11.1</v>
      </c>
      <c r="S315" s="120"/>
      <c r="T315" s="121"/>
      <c r="U315" s="122"/>
      <c r="X315" s="121"/>
    </row>
    <row r="316" spans="15:24" x14ac:dyDescent="0.25">
      <c r="O316" s="2241">
        <v>43411</v>
      </c>
      <c r="P316" s="2242">
        <v>24.095257464924419</v>
      </c>
      <c r="Q316" s="2243">
        <v>9.9</v>
      </c>
      <c r="S316" s="120"/>
      <c r="T316" s="121"/>
      <c r="U316" s="122"/>
      <c r="X316" s="121"/>
    </row>
    <row r="317" spans="15:24" x14ac:dyDescent="0.25">
      <c r="O317" s="2241">
        <v>43412</v>
      </c>
      <c r="P317" s="2242">
        <v>25.20076980834223</v>
      </c>
      <c r="Q317" s="2243">
        <v>8.6999999999999993</v>
      </c>
      <c r="S317" s="120"/>
      <c r="T317" s="121"/>
      <c r="U317" s="122"/>
      <c r="X317" s="121"/>
    </row>
    <row r="318" spans="15:24" x14ac:dyDescent="0.25">
      <c r="O318" s="2241">
        <v>43413</v>
      </c>
      <c r="P318" s="2242">
        <v>24.969104550917475</v>
      </c>
      <c r="Q318" s="2243">
        <v>8.8000000000000007</v>
      </c>
      <c r="S318" s="120"/>
      <c r="T318" s="121"/>
      <c r="U318" s="122"/>
      <c r="X318" s="121"/>
    </row>
    <row r="319" spans="15:24" x14ac:dyDescent="0.25">
      <c r="O319" s="2241">
        <v>43414</v>
      </c>
      <c r="P319" s="2242">
        <v>20.869584077670879</v>
      </c>
      <c r="Q319" s="2243">
        <v>8.1999999999999993</v>
      </c>
      <c r="S319" s="120"/>
      <c r="T319" s="121"/>
      <c r="U319" s="122"/>
      <c r="X319" s="121"/>
    </row>
    <row r="320" spans="15:24" x14ac:dyDescent="0.25">
      <c r="O320" s="2241">
        <v>43415</v>
      </c>
      <c r="P320" s="2242">
        <v>22.642928589551737</v>
      </c>
      <c r="Q320" s="2243">
        <v>7.7</v>
      </c>
      <c r="S320" s="120"/>
      <c r="T320" s="121"/>
      <c r="U320" s="122"/>
      <c r="X320" s="121"/>
    </row>
    <row r="321" spans="15:24" x14ac:dyDescent="0.25">
      <c r="O321" s="2241">
        <v>43416</v>
      </c>
      <c r="P321" s="2242">
        <v>27.119130464016077</v>
      </c>
      <c r="Q321" s="2243">
        <v>8</v>
      </c>
      <c r="S321" s="120"/>
      <c r="T321" s="121"/>
      <c r="U321" s="122"/>
      <c r="X321" s="121"/>
    </row>
    <row r="322" spans="15:24" x14ac:dyDescent="0.25">
      <c r="O322" s="2241">
        <v>43417</v>
      </c>
      <c r="P322" s="2242">
        <v>25.616553432422041</v>
      </c>
      <c r="Q322" s="2243">
        <v>8.1999999999999993</v>
      </c>
      <c r="S322" s="120"/>
      <c r="T322" s="121"/>
      <c r="U322" s="122"/>
      <c r="X322" s="121"/>
    </row>
    <row r="323" spans="15:24" x14ac:dyDescent="0.25">
      <c r="O323" s="2241">
        <v>43418</v>
      </c>
      <c r="P323" s="2242">
        <v>29.02225599497886</v>
      </c>
      <c r="Q323" s="2243">
        <v>4.2</v>
      </c>
      <c r="S323" s="120"/>
      <c r="T323" s="121"/>
      <c r="U323" s="122"/>
      <c r="X323" s="121"/>
    </row>
    <row r="324" spans="15:24" x14ac:dyDescent="0.25">
      <c r="O324" s="2241">
        <v>43419</v>
      </c>
      <c r="P324" s="2242">
        <v>30.912610923436581</v>
      </c>
      <c r="Q324" s="2243">
        <v>3.5</v>
      </c>
      <c r="S324" s="120"/>
      <c r="T324" s="121"/>
      <c r="U324" s="122"/>
      <c r="X324" s="121"/>
    </row>
    <row r="325" spans="15:24" x14ac:dyDescent="0.25">
      <c r="O325" s="2241">
        <v>43420</v>
      </c>
      <c r="P325" s="2242">
        <v>32.336834454926695</v>
      </c>
      <c r="Q325" s="2243">
        <v>1.9</v>
      </c>
      <c r="S325" s="120"/>
      <c r="T325" s="121"/>
      <c r="U325" s="122"/>
      <c r="X325" s="121"/>
    </row>
    <row r="326" spans="15:24" x14ac:dyDescent="0.25">
      <c r="O326" s="2241">
        <v>43421</v>
      </c>
      <c r="P326" s="2242">
        <v>29.089350637271743</v>
      </c>
      <c r="Q326" s="2243">
        <v>0.3</v>
      </c>
      <c r="S326" s="120"/>
      <c r="T326" s="121"/>
      <c r="U326" s="122"/>
      <c r="X326" s="121"/>
    </row>
    <row r="327" spans="15:24" x14ac:dyDescent="0.25">
      <c r="O327" s="2241">
        <v>43422</v>
      </c>
      <c r="P327" s="2242">
        <v>31.661108526029086</v>
      </c>
      <c r="Q327" s="2243">
        <v>-0.8</v>
      </c>
      <c r="S327" s="120"/>
      <c r="T327" s="121"/>
      <c r="U327" s="122"/>
      <c r="X327" s="121"/>
    </row>
    <row r="328" spans="15:24" x14ac:dyDescent="0.25">
      <c r="O328" s="2241">
        <v>43423</v>
      </c>
      <c r="P328" s="2242">
        <v>35.907625059266174</v>
      </c>
      <c r="Q328" s="2243">
        <v>-0.5</v>
      </c>
      <c r="S328" s="120"/>
      <c r="T328" s="121"/>
      <c r="U328" s="122"/>
      <c r="X328" s="121"/>
    </row>
    <row r="329" spans="15:24" x14ac:dyDescent="0.25">
      <c r="O329" s="2241">
        <v>43424</v>
      </c>
      <c r="P329" s="2242">
        <v>38.364364482768615</v>
      </c>
      <c r="Q329" s="2243">
        <v>0.2</v>
      </c>
      <c r="S329" s="120"/>
      <c r="T329" s="121"/>
      <c r="U329" s="122"/>
      <c r="X329" s="121"/>
    </row>
    <row r="330" spans="15:24" x14ac:dyDescent="0.25">
      <c r="O330" s="2241">
        <v>43425</v>
      </c>
      <c r="P330" s="2242">
        <v>38.856081502905532</v>
      </c>
      <c r="Q330" s="2243">
        <v>1</v>
      </c>
      <c r="S330" s="120"/>
      <c r="T330" s="121"/>
      <c r="U330" s="122"/>
      <c r="X330" s="121"/>
    </row>
    <row r="331" spans="15:24" x14ac:dyDescent="0.25">
      <c r="O331" s="2241">
        <v>43426</v>
      </c>
      <c r="P331" s="2242">
        <v>38.626575085024179</v>
      </c>
      <c r="Q331" s="2243">
        <v>1.6</v>
      </c>
      <c r="S331" s="120"/>
      <c r="T331" s="121"/>
      <c r="U331" s="122"/>
      <c r="X331" s="121"/>
    </row>
    <row r="332" spans="15:24" x14ac:dyDescent="0.25">
      <c r="O332" s="2241">
        <v>43427</v>
      </c>
      <c r="P332" s="2242">
        <v>36.200051937782419</v>
      </c>
      <c r="Q332" s="2243">
        <v>3.4</v>
      </c>
      <c r="S332" s="120"/>
      <c r="T332" s="121"/>
      <c r="U332" s="122"/>
      <c r="X332" s="121"/>
    </row>
    <row r="333" spans="15:24" x14ac:dyDescent="0.25">
      <c r="O333" s="2241">
        <v>43428</v>
      </c>
      <c r="P333" s="2242">
        <v>30.962827384515982</v>
      </c>
      <c r="Q333" s="2243">
        <v>4.3</v>
      </c>
      <c r="S333" s="120"/>
      <c r="T333" s="121"/>
      <c r="U333" s="122"/>
      <c r="X333" s="121"/>
    </row>
    <row r="334" spans="15:24" x14ac:dyDescent="0.25">
      <c r="O334" s="2241">
        <v>43429</v>
      </c>
      <c r="P334" s="2242">
        <v>29.478174801637795</v>
      </c>
      <c r="Q334" s="2243">
        <v>3.1</v>
      </c>
      <c r="S334" s="120"/>
      <c r="T334" s="121"/>
      <c r="U334" s="122"/>
      <c r="X334" s="121"/>
    </row>
    <row r="335" spans="15:24" x14ac:dyDescent="0.25">
      <c r="O335" s="2241">
        <v>43430</v>
      </c>
      <c r="P335" s="2242">
        <v>37.362228590906767</v>
      </c>
      <c r="Q335" s="2243">
        <v>2.2999999999999998</v>
      </c>
      <c r="S335" s="120"/>
      <c r="T335" s="121"/>
      <c r="U335" s="122"/>
      <c r="X335" s="121"/>
    </row>
    <row r="336" spans="15:24" x14ac:dyDescent="0.25">
      <c r="O336" s="2241">
        <v>43431</v>
      </c>
      <c r="P336" s="2242">
        <v>40.660015269502146</v>
      </c>
      <c r="Q336" s="2243">
        <v>-2.1</v>
      </c>
      <c r="S336" s="120"/>
      <c r="T336" s="121"/>
      <c r="U336" s="122"/>
      <c r="X336" s="121"/>
    </row>
    <row r="337" spans="15:24" x14ac:dyDescent="0.25">
      <c r="O337" s="2241">
        <v>43432</v>
      </c>
      <c r="P337" s="2242">
        <v>42.613525113595408</v>
      </c>
      <c r="Q337" s="2243">
        <v>-3.9</v>
      </c>
      <c r="S337" s="120"/>
      <c r="T337" s="121"/>
      <c r="U337" s="122"/>
      <c r="X337" s="121"/>
    </row>
    <row r="338" spans="15:24" x14ac:dyDescent="0.25">
      <c r="O338" s="2241">
        <v>43433</v>
      </c>
      <c r="P338" s="2242">
        <v>44.151175713907705</v>
      </c>
      <c r="Q338" s="2243">
        <v>-3.9</v>
      </c>
      <c r="S338" s="120"/>
      <c r="T338" s="121"/>
      <c r="U338" s="122"/>
      <c r="X338" s="121"/>
    </row>
    <row r="339" spans="15:24" x14ac:dyDescent="0.25">
      <c r="O339" s="2241">
        <v>43434</v>
      </c>
      <c r="P339" s="2242">
        <v>43.564675943222817</v>
      </c>
      <c r="Q339" s="2243">
        <v>-3.2</v>
      </c>
      <c r="S339" s="120"/>
      <c r="T339" s="121"/>
      <c r="U339" s="122"/>
      <c r="X339" s="121"/>
    </row>
    <row r="340" spans="15:24" x14ac:dyDescent="0.25">
      <c r="O340" s="2241">
        <v>43435</v>
      </c>
      <c r="P340" s="2242">
        <v>38.80700217044118</v>
      </c>
      <c r="Q340" s="2243">
        <v>-1.7</v>
      </c>
      <c r="S340" s="120"/>
      <c r="T340" s="121"/>
      <c r="U340" s="122"/>
      <c r="X340" s="121"/>
    </row>
    <row r="341" spans="15:24" x14ac:dyDescent="0.25">
      <c r="O341" s="2241">
        <v>43436</v>
      </c>
      <c r="P341" s="2242">
        <v>36.25561045018285</v>
      </c>
      <c r="Q341" s="2243">
        <v>0.5</v>
      </c>
      <c r="S341" s="120"/>
      <c r="T341" s="121"/>
      <c r="U341" s="122"/>
      <c r="X341" s="121"/>
    </row>
    <row r="342" spans="15:24" x14ac:dyDescent="0.25">
      <c r="O342" s="2241">
        <v>43437</v>
      </c>
      <c r="P342" s="2242">
        <v>36.828498784391705</v>
      </c>
      <c r="Q342" s="2243">
        <v>4.9000000000000004</v>
      </c>
      <c r="S342" s="120"/>
      <c r="T342" s="121"/>
      <c r="U342" s="122"/>
      <c r="X342" s="121"/>
    </row>
    <row r="343" spans="15:24" x14ac:dyDescent="0.25">
      <c r="O343" s="2241">
        <v>43438</v>
      </c>
      <c r="P343" s="2242">
        <v>37.028462664331904</v>
      </c>
      <c r="Q343" s="2243">
        <v>3.6</v>
      </c>
      <c r="S343" s="120"/>
      <c r="T343" s="121"/>
      <c r="U343" s="122"/>
      <c r="X343" s="121"/>
    </row>
    <row r="344" spans="15:24" x14ac:dyDescent="0.25">
      <c r="O344" s="2241">
        <v>43439</v>
      </c>
      <c r="P344" s="2242">
        <v>39.334616014634491</v>
      </c>
      <c r="Q344" s="2243">
        <v>-1</v>
      </c>
      <c r="S344" s="120"/>
      <c r="T344" s="121"/>
      <c r="U344" s="122"/>
      <c r="X344" s="121"/>
    </row>
    <row r="345" spans="15:24" x14ac:dyDescent="0.25">
      <c r="O345" s="2241">
        <v>43440</v>
      </c>
      <c r="P345" s="2242">
        <v>39.469209949211148</v>
      </c>
      <c r="Q345" s="2243">
        <v>0.6</v>
      </c>
      <c r="S345" s="120"/>
      <c r="T345" s="121"/>
      <c r="U345" s="122"/>
      <c r="X345" s="121"/>
    </row>
    <row r="346" spans="15:24" x14ac:dyDescent="0.25">
      <c r="O346" s="2241">
        <v>43441</v>
      </c>
      <c r="P346" s="2242">
        <v>34.518752159124894</v>
      </c>
      <c r="Q346" s="2243">
        <v>6</v>
      </c>
      <c r="S346" s="120"/>
      <c r="T346" s="121"/>
      <c r="U346" s="122"/>
      <c r="X346" s="121"/>
    </row>
    <row r="347" spans="15:24" x14ac:dyDescent="0.25">
      <c r="O347" s="2241">
        <v>43442</v>
      </c>
      <c r="P347" s="2242">
        <v>29.346591365302594</v>
      </c>
      <c r="Q347" s="2243">
        <v>4.9000000000000004</v>
      </c>
      <c r="S347" s="120"/>
      <c r="T347" s="121"/>
      <c r="U347" s="122"/>
      <c r="X347" s="121"/>
    </row>
    <row r="348" spans="15:24" x14ac:dyDescent="0.25">
      <c r="O348" s="2241">
        <v>43443</v>
      </c>
      <c r="P348" s="2242">
        <v>29.678531616811249</v>
      </c>
      <c r="Q348" s="2243">
        <v>5.4</v>
      </c>
      <c r="S348" s="120"/>
      <c r="T348" s="121"/>
      <c r="U348" s="122"/>
      <c r="X348" s="121"/>
    </row>
    <row r="349" spans="15:24" x14ac:dyDescent="0.25">
      <c r="O349" s="2241">
        <v>43444</v>
      </c>
      <c r="P349" s="2242">
        <v>37.136842898253164</v>
      </c>
      <c r="Q349" s="2243">
        <v>1.7</v>
      </c>
      <c r="S349" s="120"/>
      <c r="T349" s="121"/>
      <c r="U349" s="122"/>
      <c r="X349" s="121"/>
    </row>
    <row r="350" spans="15:24" x14ac:dyDescent="0.25">
      <c r="O350" s="2241">
        <v>43445</v>
      </c>
      <c r="P350" s="2242">
        <v>39.990520948119389</v>
      </c>
      <c r="Q350" s="2243">
        <v>0.8</v>
      </c>
      <c r="S350" s="120"/>
      <c r="T350" s="121"/>
      <c r="U350" s="122"/>
      <c r="X350" s="121"/>
    </row>
    <row r="351" spans="15:24" x14ac:dyDescent="0.25">
      <c r="O351" s="2241">
        <v>43446</v>
      </c>
      <c r="P351" s="2242">
        <v>40.342375259298947</v>
      </c>
      <c r="Q351" s="2243">
        <v>-0.9</v>
      </c>
      <c r="S351" s="120"/>
      <c r="T351" s="121"/>
      <c r="U351" s="122"/>
      <c r="X351" s="121"/>
    </row>
    <row r="352" spans="15:24" x14ac:dyDescent="0.25">
      <c r="O352" s="2241">
        <v>43447</v>
      </c>
      <c r="P352" s="2242">
        <v>43.020463271072089</v>
      </c>
      <c r="Q352" s="2243">
        <v>-3</v>
      </c>
      <c r="S352" s="120"/>
      <c r="T352" s="121"/>
      <c r="U352" s="122"/>
      <c r="X352" s="121"/>
    </row>
    <row r="353" spans="15:24" x14ac:dyDescent="0.25">
      <c r="O353" s="2241">
        <v>43448</v>
      </c>
      <c r="P353" s="2242">
        <v>43.077006635153325</v>
      </c>
      <c r="Q353" s="2243">
        <v>-2.8</v>
      </c>
      <c r="S353" s="120"/>
      <c r="T353" s="121"/>
      <c r="U353" s="122"/>
      <c r="X353" s="121"/>
    </row>
    <row r="354" spans="15:24" x14ac:dyDescent="0.25">
      <c r="O354" s="2241">
        <v>43449</v>
      </c>
      <c r="P354" s="2242">
        <v>38.980277284719577</v>
      </c>
      <c r="Q354" s="2243">
        <v>-2.5</v>
      </c>
      <c r="S354" s="120"/>
      <c r="T354" s="121"/>
      <c r="U354" s="122"/>
      <c r="X354" s="121"/>
    </row>
    <row r="355" spans="15:24" x14ac:dyDescent="0.25">
      <c r="O355" s="2241">
        <v>43450</v>
      </c>
      <c r="P355" s="2242">
        <v>38.516121771832168</v>
      </c>
      <c r="Q355" s="2243">
        <v>-3.3</v>
      </c>
      <c r="S355" s="120"/>
      <c r="T355" s="121"/>
      <c r="U355" s="122"/>
      <c r="X355" s="121"/>
    </row>
    <row r="356" spans="15:24" x14ac:dyDescent="0.25">
      <c r="O356" s="2241">
        <v>43451</v>
      </c>
      <c r="P356" s="2242">
        <v>42.709202739735353</v>
      </c>
      <c r="Q356" s="2243">
        <v>-0.5</v>
      </c>
      <c r="S356" s="120"/>
      <c r="T356" s="121"/>
      <c r="U356" s="122"/>
      <c r="X356" s="121"/>
    </row>
    <row r="357" spans="15:24" x14ac:dyDescent="0.25">
      <c r="O357" s="2241">
        <v>43452</v>
      </c>
      <c r="P357" s="2242">
        <v>40.312641630704114</v>
      </c>
      <c r="Q357" s="2243">
        <v>0.4</v>
      </c>
      <c r="S357" s="120"/>
      <c r="T357" s="121"/>
      <c r="U357" s="122"/>
      <c r="X357" s="121"/>
    </row>
    <row r="358" spans="15:24" x14ac:dyDescent="0.25">
      <c r="O358" s="2241">
        <v>43453</v>
      </c>
      <c r="P358" s="2242">
        <v>40.665182505363994</v>
      </c>
      <c r="Q358" s="2243">
        <v>-0.8</v>
      </c>
      <c r="S358" s="120"/>
      <c r="T358" s="121"/>
      <c r="U358" s="122"/>
      <c r="X358" s="121"/>
    </row>
    <row r="359" spans="15:24" x14ac:dyDescent="0.25">
      <c r="O359" s="2241">
        <v>43454</v>
      </c>
      <c r="P359" s="2242">
        <v>40.277898316007764</v>
      </c>
      <c r="Q359" s="2243">
        <v>-0.8</v>
      </c>
      <c r="S359" s="120"/>
      <c r="T359" s="121"/>
      <c r="U359" s="122"/>
      <c r="X359" s="121"/>
    </row>
    <row r="360" spans="15:24" x14ac:dyDescent="0.25">
      <c r="O360" s="2241">
        <v>43455</v>
      </c>
      <c r="P360" s="2242">
        <v>35.254524984374939</v>
      </c>
      <c r="Q360" s="2243">
        <v>3.1</v>
      </c>
      <c r="S360" s="120"/>
      <c r="T360" s="121"/>
      <c r="U360" s="122"/>
      <c r="X360" s="121"/>
    </row>
    <row r="361" spans="15:24" x14ac:dyDescent="0.25">
      <c r="O361" s="2241">
        <v>43456</v>
      </c>
      <c r="P361" s="2242">
        <v>27.898633452944868</v>
      </c>
      <c r="Q361" s="2243">
        <v>6.1</v>
      </c>
      <c r="S361" s="120"/>
      <c r="T361" s="121"/>
      <c r="U361" s="122"/>
      <c r="X361" s="121"/>
    </row>
    <row r="362" spans="15:24" x14ac:dyDescent="0.25">
      <c r="O362" s="2241">
        <v>43457</v>
      </c>
      <c r="P362" s="2242">
        <v>27.10268604823035</v>
      </c>
      <c r="Q362" s="2243">
        <v>4.8</v>
      </c>
      <c r="S362" s="120"/>
      <c r="T362" s="121"/>
      <c r="U362" s="122"/>
      <c r="X362" s="121"/>
    </row>
    <row r="363" spans="15:24" x14ac:dyDescent="0.25">
      <c r="O363" s="2241">
        <v>43458</v>
      </c>
      <c r="P363" s="2242">
        <v>29.706119250739672</v>
      </c>
      <c r="Q363" s="2243">
        <v>0.4</v>
      </c>
      <c r="S363" s="120"/>
      <c r="T363" s="121"/>
      <c r="U363" s="122"/>
      <c r="X363" s="121"/>
    </row>
    <row r="364" spans="15:24" x14ac:dyDescent="0.25">
      <c r="O364" s="2241">
        <v>43459</v>
      </c>
      <c r="P364" s="2242">
        <v>30.080319795174972</v>
      </c>
      <c r="Q364" s="2243">
        <v>1.4</v>
      </c>
      <c r="S364" s="120"/>
      <c r="T364" s="121"/>
      <c r="U364" s="122"/>
      <c r="X364" s="121"/>
    </row>
    <row r="365" spans="15:24" x14ac:dyDescent="0.25">
      <c r="O365" s="2241">
        <v>43460</v>
      </c>
      <c r="P365" s="2242">
        <v>30.385403361181773</v>
      </c>
      <c r="Q365" s="2243">
        <v>1.9</v>
      </c>
      <c r="S365" s="120"/>
      <c r="T365" s="121"/>
      <c r="U365" s="122"/>
      <c r="X365" s="121"/>
    </row>
    <row r="366" spans="15:24" x14ac:dyDescent="0.25">
      <c r="O366" s="2241">
        <v>43461</v>
      </c>
      <c r="P366" s="2242">
        <v>31.3826276869321</v>
      </c>
      <c r="Q366" s="2243">
        <v>3.9</v>
      </c>
      <c r="S366" s="120"/>
      <c r="T366" s="121"/>
      <c r="U366" s="122"/>
      <c r="X366" s="121"/>
    </row>
    <row r="367" spans="15:24" x14ac:dyDescent="0.25">
      <c r="O367" s="2241">
        <v>43462</v>
      </c>
      <c r="P367" s="2242">
        <v>29.107795299607069</v>
      </c>
      <c r="Q367" s="2243">
        <v>3.3</v>
      </c>
      <c r="S367" s="120"/>
      <c r="T367" s="121"/>
      <c r="U367" s="122"/>
      <c r="X367" s="121"/>
    </row>
    <row r="368" spans="15:24" x14ac:dyDescent="0.25">
      <c r="O368" s="2241">
        <v>43463</v>
      </c>
      <c r="P368" s="2242">
        <v>28.934787996310504</v>
      </c>
      <c r="Q368" s="2243">
        <v>2.2000000000000002</v>
      </c>
      <c r="S368" s="120"/>
      <c r="T368" s="121"/>
      <c r="U368" s="122"/>
      <c r="X368" s="121"/>
    </row>
    <row r="369" spans="15:24" x14ac:dyDescent="0.25">
      <c r="O369" s="2241">
        <v>43464</v>
      </c>
      <c r="P369" s="2242">
        <v>29.389954673774316</v>
      </c>
      <c r="Q369" s="2244">
        <v>3.1</v>
      </c>
      <c r="S369" s="120"/>
      <c r="T369" s="121"/>
      <c r="U369" s="122"/>
      <c r="X369" s="121"/>
    </row>
    <row r="370" spans="15:24" x14ac:dyDescent="0.25">
      <c r="O370" s="2241">
        <v>43465</v>
      </c>
      <c r="P370" s="2245">
        <v>29.345049577949776</v>
      </c>
      <c r="Q370" s="2244">
        <v>2.2000000000000002</v>
      </c>
      <c r="S370" s="120"/>
      <c r="T370" s="121"/>
      <c r="U370" s="122"/>
      <c r="X370" s="121"/>
    </row>
    <row r="371" spans="15:24" x14ac:dyDescent="0.25">
      <c r="O371" s="2241"/>
      <c r="P371" s="2246"/>
      <c r="S371" s="120"/>
      <c r="T371" s="133"/>
    </row>
    <row r="372" spans="15:24" x14ac:dyDescent="0.25">
      <c r="P372" s="2246"/>
    </row>
  </sheetData>
  <mergeCells count="14">
    <mergeCell ref="K5:M5"/>
    <mergeCell ref="R16:R20"/>
    <mergeCell ref="M2:N2"/>
    <mergeCell ref="A3:M3"/>
    <mergeCell ref="B4:G4"/>
    <mergeCell ref="H4:M4"/>
    <mergeCell ref="B6:C6"/>
    <mergeCell ref="E6:F6"/>
    <mergeCell ref="H6:I6"/>
    <mergeCell ref="K6:L6"/>
    <mergeCell ref="A2:L2"/>
    <mergeCell ref="B5:D5"/>
    <mergeCell ref="E5:G5"/>
    <mergeCell ref="H5:J5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>
    <oddFooter>&amp;C19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view="pageBreakPreview" zoomScaleNormal="100" zoomScaleSheetLayoutView="100" workbookViewId="0">
      <selection activeCell="N28" sqref="N28"/>
    </sheetView>
  </sheetViews>
  <sheetFormatPr defaultRowHeight="12.75" x14ac:dyDescent="0.25"/>
  <cols>
    <col min="1" max="1" width="71.7109375" style="1663" customWidth="1"/>
    <col min="2" max="2" width="13.7109375" style="1663" customWidth="1"/>
    <col min="3" max="3" width="2.5703125" style="1709" customWidth="1"/>
    <col min="4" max="4" width="7.7109375" style="1662" customWidth="1"/>
    <col min="5" max="5" width="9.140625" style="138"/>
    <col min="6" max="6" width="11.7109375" style="138" customWidth="1"/>
    <col min="7" max="16384" width="9.140625" style="138"/>
  </cols>
  <sheetData>
    <row r="1" spans="1:4" ht="18.75" customHeight="1" x14ac:dyDescent="0.25">
      <c r="B1" s="1668"/>
      <c r="C1" s="1707"/>
      <c r="D1" s="94" t="s">
        <v>44</v>
      </c>
    </row>
    <row r="2" spans="1:4" ht="20.100000000000001" customHeight="1" thickBot="1" x14ac:dyDescent="0.3">
      <c r="A2" s="1710" t="s">
        <v>636</v>
      </c>
      <c r="B2" s="1711"/>
      <c r="C2" s="1712"/>
      <c r="D2" s="1713"/>
    </row>
    <row r="3" spans="1:4" ht="12.95" customHeight="1" x14ac:dyDescent="0.25">
      <c r="A3" s="2317" t="str">
        <f>' 3'!C2</f>
        <v xml:space="preserve"> Zkratky a pojmy</v>
      </c>
      <c r="B3" s="2317"/>
      <c r="C3" s="1708" t="s">
        <v>45</v>
      </c>
      <c r="D3" s="1685" t="s">
        <v>136</v>
      </c>
    </row>
    <row r="4" spans="1:4" ht="12.95" customHeight="1" x14ac:dyDescent="0.25">
      <c r="A4" s="2317" t="str">
        <f>' 4'!A3</f>
        <v>Symboly</v>
      </c>
      <c r="B4" s="2317"/>
      <c r="C4" s="1708" t="s">
        <v>45</v>
      </c>
      <c r="D4" s="1685" t="s">
        <v>540</v>
      </c>
    </row>
    <row r="5" spans="1:4" ht="12.95" customHeight="1" x14ac:dyDescent="0.25">
      <c r="A5" s="2317" t="str">
        <f>' 5'!A2:D2</f>
        <v xml:space="preserve"> Komentář k Roční zprávě o provozu plynárenské soustavy ČR</v>
      </c>
      <c r="B5" s="2317"/>
      <c r="C5" s="1708" t="s">
        <v>45</v>
      </c>
      <c r="D5" s="1685" t="s">
        <v>694</v>
      </c>
    </row>
    <row r="6" spans="1:4" ht="12.95" customHeight="1" x14ac:dyDescent="0.25">
      <c r="A6" s="2317" t="str">
        <f>' 7'!A2:I2</f>
        <v>Roční bilance plynárenské soustavy ČR</v>
      </c>
      <c r="B6" s="2317"/>
      <c r="C6" s="1708" t="s">
        <v>45</v>
      </c>
      <c r="D6" s="1685" t="s">
        <v>137</v>
      </c>
    </row>
    <row r="7" spans="1:4" ht="12.95" customHeight="1" x14ac:dyDescent="0.25">
      <c r="A7" s="2317" t="str">
        <f>' 8'!A2:Q2</f>
        <v>Bilance plynárenské soustavy ČR v průběhu roku</v>
      </c>
      <c r="B7" s="2317"/>
      <c r="C7" s="1708" t="s">
        <v>45</v>
      </c>
      <c r="D7" s="1815" t="s">
        <v>138</v>
      </c>
    </row>
    <row r="8" spans="1:4" ht="12.95" customHeight="1" x14ac:dyDescent="0.25">
      <c r="A8" s="2317" t="str">
        <f>' 9'!A2:Q2</f>
        <v>Bilance plynárenské soustavy ČR v posledních 10 letech</v>
      </c>
      <c r="B8" s="2317"/>
      <c r="C8" s="1708" t="s">
        <v>45</v>
      </c>
      <c r="D8" s="1815" t="s">
        <v>139</v>
      </c>
    </row>
    <row r="9" spans="1:4" ht="12.95" customHeight="1" x14ac:dyDescent="0.25">
      <c r="A9" s="2317" t="str">
        <f>' 10'!A2:P2</f>
        <v>Tok plynu do/z plynárenské soustavy ČR včetně distribučních soustav podle vstupní/výstupní země v posledních 10 letech</v>
      </c>
      <c r="B9" s="2317"/>
      <c r="C9" s="1708" t="s">
        <v>45</v>
      </c>
      <c r="D9" s="1815" t="s">
        <v>200</v>
      </c>
    </row>
    <row r="10" spans="1:4" ht="12.95" customHeight="1" x14ac:dyDescent="0.25">
      <c r="A10" s="2317" t="str">
        <f>' 11'!A2:M2</f>
        <v>Tok plynu ze/do zásobníků plynu, které náleží do plynárenské soustavy ČR</v>
      </c>
      <c r="B10" s="2317"/>
      <c r="C10" s="1708" t="s">
        <v>45</v>
      </c>
      <c r="D10" s="1815" t="s">
        <v>140</v>
      </c>
    </row>
    <row r="11" spans="1:4" ht="12.95" customHeight="1" x14ac:dyDescent="0.25">
      <c r="A11" s="2318" t="str">
        <f>' 12'!A2:M2</f>
        <v>Tok plynu ze/do zásobníků plynu, které náleží do plynárenské soustavy ČR v posledních 10 letech</v>
      </c>
      <c r="B11" s="2318"/>
      <c r="C11" s="1708" t="s">
        <v>45</v>
      </c>
      <c r="D11" s="1815" t="s">
        <v>141</v>
      </c>
    </row>
    <row r="12" spans="1:4" ht="12.95" customHeight="1" x14ac:dyDescent="0.25">
      <c r="A12" s="2318" t="str">
        <f>' 13'!A2:F2</f>
        <v>Výroba všech plynů v ČR</v>
      </c>
      <c r="B12" s="2318"/>
      <c r="C12" s="1708" t="s">
        <v>45</v>
      </c>
      <c r="D12" s="1815" t="s">
        <v>142</v>
      </c>
    </row>
    <row r="13" spans="1:4" ht="12.95" customHeight="1" x14ac:dyDescent="0.25">
      <c r="A13" s="2317" t="str">
        <f>' 14'!A2:H2</f>
        <v>Výroba zemního plynu v ČR v posledních 10 letech</v>
      </c>
      <c r="B13" s="2317"/>
      <c r="C13" s="1708" t="s">
        <v>45</v>
      </c>
      <c r="D13" s="1815" t="s">
        <v>143</v>
      </c>
    </row>
    <row r="14" spans="1:4" ht="12.95" customHeight="1" x14ac:dyDescent="0.25">
      <c r="A14" s="2317" t="str">
        <f>' 15'!A2</f>
        <v>Spotřeba zemního plynu v ČR v průběhu roku</v>
      </c>
      <c r="B14" s="2317"/>
      <c r="C14" s="1708" t="s">
        <v>45</v>
      </c>
      <c r="D14" s="1815" t="s">
        <v>144</v>
      </c>
    </row>
    <row r="15" spans="1:4" ht="12.95" customHeight="1" x14ac:dyDescent="0.25">
      <c r="A15" s="2317" t="str">
        <f>' 16'!A2:O2</f>
        <v>Podíl spotřeb zemního plynu v jednotlivých obdobích roku na celkové roční spotřebě v ČR</v>
      </c>
      <c r="B15" s="2317"/>
      <c r="C15" s="1708" t="s">
        <v>45</v>
      </c>
      <c r="D15" s="1815" t="s">
        <v>145</v>
      </c>
    </row>
    <row r="16" spans="1:4" ht="12.95" customHeight="1" x14ac:dyDescent="0.25">
      <c r="A16" s="2317" t="str">
        <f>' 17'!A2:P2</f>
        <v>Teplota ovzduší v ČR v průběhu roku</v>
      </c>
      <c r="B16" s="2317"/>
      <c r="C16" s="1708" t="s">
        <v>45</v>
      </c>
      <c r="D16" s="1815" t="s">
        <v>146</v>
      </c>
    </row>
    <row r="17" spans="1:4" ht="12.95" customHeight="1" x14ac:dyDescent="0.25">
      <c r="A17" s="2317" t="str">
        <f>' 18'!A2:J2</f>
        <v>Vývoj spotřeby zemního plynu v ČR v posledních 10 letech</v>
      </c>
      <c r="B17" s="2317"/>
      <c r="C17" s="1708" t="s">
        <v>45</v>
      </c>
      <c r="D17" s="1815" t="s">
        <v>147</v>
      </c>
    </row>
    <row r="18" spans="1:4" ht="12.95" customHeight="1" x14ac:dyDescent="0.25">
      <c r="A18" s="2319" t="str">
        <f>' 19'!A2:L2</f>
        <v>Denní maximální a minimální spotřeba zemního plynu v ČR v průběhu roku</v>
      </c>
      <c r="B18" s="2319"/>
      <c r="C18" s="1708" t="s">
        <v>45</v>
      </c>
      <c r="D18" s="1815" t="s">
        <v>148</v>
      </c>
    </row>
    <row r="19" spans="1:4" ht="12.95" customHeight="1" x14ac:dyDescent="0.25">
      <c r="A19" s="2317" t="str">
        <f>' 20'!A2:H2</f>
        <v>Denní teplotní gradient a modelová spotřeba zemního plynu v ČR</v>
      </c>
      <c r="B19" s="2317"/>
      <c r="C19" s="1708" t="s">
        <v>45</v>
      </c>
      <c r="D19" s="1815" t="s">
        <v>201</v>
      </c>
    </row>
    <row r="20" spans="1:4" ht="12.95" customHeight="1" x14ac:dyDescent="0.25">
      <c r="A20" s="2317" t="str">
        <f>' 21'!A2:J2</f>
        <v>Vývoj denních spotřeb zemního plynu v ČR v posledních 10 letech</v>
      </c>
      <c r="B20" s="2317"/>
      <c r="C20" s="1708" t="s">
        <v>45</v>
      </c>
      <c r="D20" s="1815" t="s">
        <v>149</v>
      </c>
    </row>
    <row r="21" spans="1:4" ht="12.95" customHeight="1" x14ac:dyDescent="0.25">
      <c r="A21" s="2317" t="str">
        <f>' 22'!A2:J2</f>
        <v>Kontrolní hodinový odečet podle distribučních soustav v ČR</v>
      </c>
      <c r="B21" s="2317"/>
      <c r="C21" s="1708" t="s">
        <v>45</v>
      </c>
      <c r="D21" s="1815" t="s">
        <v>150</v>
      </c>
    </row>
    <row r="22" spans="1:4" ht="12.95" customHeight="1" x14ac:dyDescent="0.25">
      <c r="A22" s="2317" t="str">
        <f>' 23'!A2:I2</f>
        <v>Bilance plynárenské soustavy ČR v den KHO</v>
      </c>
      <c r="B22" s="2317"/>
      <c r="C22" s="1708" t="s">
        <v>45</v>
      </c>
      <c r="D22" s="1815" t="s">
        <v>151</v>
      </c>
    </row>
    <row r="23" spans="1:4" ht="12.95" customHeight="1" x14ac:dyDescent="0.25">
      <c r="A23" s="2317" t="str">
        <f>' 25'!A2</f>
        <v>Spotřeba zemního plynu v ČR v průběhu hodnoceného roku a v posledních 10 letech</v>
      </c>
      <c r="B23" s="2317"/>
      <c r="C23" s="1708" t="s">
        <v>45</v>
      </c>
      <c r="D23" s="1815" t="s">
        <v>202</v>
      </c>
    </row>
    <row r="24" spans="1:4" ht="12.95" customHeight="1" x14ac:dyDescent="0.25">
      <c r="A24" s="2317" t="str">
        <f>' 26'!A2</f>
        <v>Spotřeba zemního plynu v ČR podle kategorie velkoodběru v průběhu hodnoceného roku a v posledních 10 letech</v>
      </c>
      <c r="B24" s="2317"/>
      <c r="C24" s="1708" t="s">
        <v>45</v>
      </c>
      <c r="D24" s="1815" t="s">
        <v>203</v>
      </c>
    </row>
    <row r="25" spans="1:4" ht="12.95" customHeight="1" x14ac:dyDescent="0.25">
      <c r="A25" s="2317" t="str">
        <f>' 27'!A2</f>
        <v>Spotřeba zemního plynu v ČR podle kategorie středního odběru v průběhu hodnoceného roku a v posledních 10 letech</v>
      </c>
      <c r="B25" s="2317"/>
      <c r="C25" s="1708" t="s">
        <v>45</v>
      </c>
      <c r="D25" s="1815" t="s">
        <v>289</v>
      </c>
    </row>
    <row r="26" spans="1:4" ht="12.95" customHeight="1" x14ac:dyDescent="0.25">
      <c r="A26" s="2317" t="str">
        <f>' 28'!A2</f>
        <v>Spotřeba zemního plynu v ČR podle kategorie maloodběru v průběhu hodnoceného roku a v posledních 10 letech</v>
      </c>
      <c r="B26" s="2317"/>
      <c r="C26" s="1708" t="s">
        <v>45</v>
      </c>
      <c r="D26" s="1815" t="s">
        <v>218</v>
      </c>
    </row>
    <row r="27" spans="1:4" ht="12.95" customHeight="1" x14ac:dyDescent="0.25">
      <c r="A27" s="2317" t="str">
        <f>' 29'!A2</f>
        <v>Spotřeba zemního plynu v ČR podle kategorie domácnosti v průběhu hodnoceného roku a v posledních 10 letech</v>
      </c>
      <c r="B27" s="2317"/>
      <c r="C27" s="1708" t="s">
        <v>45</v>
      </c>
      <c r="D27" s="1815" t="s">
        <v>219</v>
      </c>
    </row>
    <row r="28" spans="1:4" ht="12.95" customHeight="1" x14ac:dyDescent="0.25">
      <c r="A28" s="2317" t="str">
        <f>' 30'!A2</f>
        <v>Dodávka zemního plynu v ČR do CNG stanic v průběhu hodnoceného roku a v posledních 10 letech</v>
      </c>
      <c r="B28" s="2317"/>
      <c r="C28" s="1708" t="s">
        <v>45</v>
      </c>
      <c r="D28" s="1815" t="s">
        <v>541</v>
      </c>
    </row>
    <row r="29" spans="1:4" ht="12.95" customHeight="1" x14ac:dyDescent="0.25">
      <c r="A29" s="2317" t="str">
        <f>' 31'!A2</f>
        <v>Spotřeba zemního plynu v ČR na výrobu elektřiny v průběhu roku a v posledních 10 letech</v>
      </c>
      <c r="B29" s="2317"/>
      <c r="C29" s="1708" t="s">
        <v>45</v>
      </c>
      <c r="D29" s="1815" t="s">
        <v>152</v>
      </c>
    </row>
    <row r="30" spans="1:4" ht="12.95" customHeight="1" x14ac:dyDescent="0.25">
      <c r="A30" s="2317" t="str">
        <f>' 32'!A2:P2</f>
        <v>Spotřeba zemního plynu v ČR podle kategorií zákazníků v průběhu roku</v>
      </c>
      <c r="B30" s="2317"/>
      <c r="C30" s="1708" t="s">
        <v>45</v>
      </c>
      <c r="D30" s="1815" t="s">
        <v>153</v>
      </c>
    </row>
    <row r="31" spans="1:4" ht="12.95" customHeight="1" x14ac:dyDescent="0.25">
      <c r="A31" s="2317" t="str">
        <f>' 33'!A2:G2</f>
        <v>Podíl spotřeby zemního plynu podle kategorie zákazníků a způsobu užití v ČR</v>
      </c>
      <c r="B31" s="2317"/>
      <c r="C31" s="1708" t="s">
        <v>45</v>
      </c>
      <c r="D31" s="1815" t="s">
        <v>713</v>
      </c>
    </row>
    <row r="32" spans="1:4" ht="12.95" customHeight="1" x14ac:dyDescent="0.25">
      <c r="A32" s="2317" t="str">
        <f>' 34'!A2:G2</f>
        <v>Spotřeba zemního plynu podle plynárenských soustav, kategorií zákazníků a CNG v ČR</v>
      </c>
      <c r="B32" s="2317"/>
      <c r="C32" s="1708" t="s">
        <v>45</v>
      </c>
      <c r="D32" s="1815" t="s">
        <v>542</v>
      </c>
    </row>
    <row r="33" spans="1:4" ht="12.95" customHeight="1" x14ac:dyDescent="0.25">
      <c r="A33" s="2317" t="str">
        <f>' 35'!A2:I2</f>
        <v>Spotřeba zemního plynu podle plynárenských soustav v ČR v průběhu roku</v>
      </c>
      <c r="B33" s="2317"/>
      <c r="C33" s="1708" t="s">
        <v>45</v>
      </c>
      <c r="D33" s="1815" t="s">
        <v>154</v>
      </c>
    </row>
    <row r="34" spans="1:4" ht="12.95" customHeight="1" x14ac:dyDescent="0.25">
      <c r="A34" s="2317" t="str">
        <f>' 36'!A2:H2</f>
        <v>Množství plynu distribuovaného přes lokální distribuční soustavy v ČR</v>
      </c>
      <c r="B34" s="2317"/>
      <c r="C34" s="1708" t="s">
        <v>45</v>
      </c>
      <c r="D34" s="1815" t="s">
        <v>155</v>
      </c>
    </row>
    <row r="35" spans="1:4" ht="12.95" customHeight="1" x14ac:dyDescent="0.25">
      <c r="A35" s="2317" t="str">
        <f>' 37'!A3:K3</f>
        <v>Délky plynovodů plynárenských soustav v ČR podle tlakových úrovní</v>
      </c>
      <c r="B35" s="2317"/>
      <c r="C35" s="1708" t="s">
        <v>45</v>
      </c>
      <c r="D35" s="1815" t="s">
        <v>749</v>
      </c>
    </row>
    <row r="36" spans="1:4" ht="12.95" customHeight="1" x14ac:dyDescent="0.25">
      <c r="A36" s="2317" t="str">
        <f>' 38'!A3:K3</f>
        <v>Délky plynovodů plynárenských soustav v ČR podle tlakových úrovní v posledních 10 letech</v>
      </c>
      <c r="B36" s="2317"/>
      <c r="C36" s="1708" t="s">
        <v>45</v>
      </c>
      <c r="D36" s="1815" t="s">
        <v>798</v>
      </c>
    </row>
    <row r="37" spans="1:4" ht="12.95" customHeight="1" x14ac:dyDescent="0.25">
      <c r="A37" s="2317" t="str">
        <f>' 39'!A2:L2</f>
        <v>Tarifní statistiky podle kategorie odběru a pásma v ČR letech 2011 - 2017</v>
      </c>
      <c r="B37" s="2317"/>
      <c r="C37" s="1708" t="s">
        <v>45</v>
      </c>
      <c r="D37" s="1815" t="s">
        <v>204</v>
      </c>
    </row>
    <row r="38" spans="1:4" ht="12.95" customHeight="1" x14ac:dyDescent="0.25">
      <c r="A38" s="2317" t="str">
        <f>' 41'!A3:I3</f>
        <v>Spotřeba zemního plynu podle krajů, kategorií zákazníků a CNG v ČR</v>
      </c>
      <c r="B38" s="2317"/>
      <c r="C38" s="1708" t="s">
        <v>45</v>
      </c>
      <c r="D38" s="1815" t="s">
        <v>748</v>
      </c>
    </row>
    <row r="39" spans="1:4" ht="12.95" customHeight="1" x14ac:dyDescent="0.25">
      <c r="A39" s="2317" t="str">
        <f>' 43'!A3:N3</f>
        <v>Spotřeba zemního plynu a počet zákazníků podle krajů v ČR</v>
      </c>
      <c r="B39" s="2317"/>
      <c r="C39" s="1708" t="s">
        <v>45</v>
      </c>
      <c r="D39" s="1815" t="s">
        <v>220</v>
      </c>
    </row>
    <row r="40" spans="1:4" ht="12.95" customHeight="1" x14ac:dyDescent="0.25">
      <c r="A40" s="2317" t="str">
        <f>' 44'!A2:N2</f>
        <v>Počet zákazníků podle krajů, kategorie zákazníků a CNG v ČR</v>
      </c>
      <c r="B40" s="2317"/>
      <c r="C40" s="1708" t="s">
        <v>45</v>
      </c>
      <c r="D40" s="1815" t="s">
        <v>228</v>
      </c>
    </row>
    <row r="41" spans="1:4" ht="12.95" customHeight="1" x14ac:dyDescent="0.25">
      <c r="A41" s="2317" t="str">
        <f>' 45'!A2:P2</f>
        <v>Spotřeba zemního plynu podle krajů v ČR v průběhu roku a v posledních 10 letech</v>
      </c>
      <c r="B41" s="2317"/>
      <c r="C41" s="1708" t="s">
        <v>45</v>
      </c>
      <c r="D41" s="1815" t="s">
        <v>290</v>
      </c>
    </row>
    <row r="42" spans="1:4" ht="12.95" customHeight="1" x14ac:dyDescent="0.25">
      <c r="A42" s="2317" t="str">
        <f>' 47'!A2:M2</f>
        <v>Teplota ovzduší podle krajů v ČR v průběhu roku a v posledních 10 letech</v>
      </c>
      <c r="B42" s="2317"/>
      <c r="C42" s="1708" t="s">
        <v>45</v>
      </c>
      <c r="D42" s="1815" t="s">
        <v>298</v>
      </c>
    </row>
    <row r="43" spans="1:4" ht="20.100000000000001" customHeight="1" thickBot="1" x14ac:dyDescent="0.3">
      <c r="A43" s="1714" t="s">
        <v>637</v>
      </c>
      <c r="B43" s="1715"/>
      <c r="C43" s="1716"/>
      <c r="D43" s="1911"/>
    </row>
    <row r="44" spans="1:4" ht="12.95" customHeight="1" x14ac:dyDescent="0.25">
      <c r="A44" s="2317" t="str">
        <f>' 48'!A2</f>
        <v xml:space="preserve">Počet obchodníků zajišťujících bezpečnostní standard dodávek plynu a způsob jeho prokazování v ČR </v>
      </c>
      <c r="B44" s="2317"/>
      <c r="C44" s="1708" t="s">
        <v>45</v>
      </c>
      <c r="D44" s="1815" t="s">
        <v>299</v>
      </c>
    </row>
    <row r="45" spans="1:4" ht="12.95" customHeight="1" x14ac:dyDescent="0.25">
      <c r="A45" s="2317" t="str">
        <f>' 49'!A2:F2</f>
        <v>Hodnoty zajištění BSD v ČR v průběhu topné sezóny</v>
      </c>
      <c r="B45" s="2317"/>
      <c r="C45" s="1708" t="s">
        <v>45</v>
      </c>
      <c r="D45" s="1815" t="s">
        <v>611</v>
      </c>
    </row>
    <row r="46" spans="1:4" ht="12.95" customHeight="1" x14ac:dyDescent="0.25">
      <c r="A46" s="2317" t="str">
        <f>' 50'!A2:F2</f>
        <v>Hodnoty zajištění BSD v ČR v průběhu topné sezóny a meziroční porovnání</v>
      </c>
      <c r="B46" s="2317"/>
      <c r="C46" s="1708" t="s">
        <v>45</v>
      </c>
      <c r="D46" s="1815" t="s">
        <v>737</v>
      </c>
    </row>
    <row r="47" spans="1:4" ht="12.95" customHeight="1" x14ac:dyDescent="0.25">
      <c r="A47" s="2317" t="str">
        <f>' 51'!A2:J2</f>
        <v>Hodnoty zajištění BSD v ČR v průběhu topné sezóny v posledních 5 sezónách</v>
      </c>
      <c r="B47" s="2317"/>
      <c r="C47" s="1708" t="s">
        <v>45</v>
      </c>
      <c r="D47" s="1815" t="s">
        <v>590</v>
      </c>
    </row>
    <row r="48" spans="1:4" ht="12.95" customHeight="1" x14ac:dyDescent="0.25">
      <c r="A48" s="2317" t="str">
        <f>' 52'!A2:H2</f>
        <v>Podíl CHZ a NECHZ na celkové dodávce v zimním období a meziroční porovnání</v>
      </c>
      <c r="B48" s="2317"/>
      <c r="C48" s="1708" t="s">
        <v>45</v>
      </c>
      <c r="D48" s="1815" t="s">
        <v>602</v>
      </c>
    </row>
    <row r="49" spans="1:4" ht="12.95" customHeight="1" x14ac:dyDescent="0.25">
      <c r="A49" s="2317" t="str">
        <f>' 53'!A2:H2</f>
        <v>Celková spotřeba plynu CHZ v zimním období</v>
      </c>
      <c r="B49" s="2317"/>
      <c r="C49" s="1708" t="s">
        <v>45</v>
      </c>
      <c r="D49" s="1815" t="s">
        <v>612</v>
      </c>
    </row>
    <row r="50" spans="1:4" ht="20.100000000000001" customHeight="1" thickBot="1" x14ac:dyDescent="0.3">
      <c r="A50" s="1717" t="s">
        <v>638</v>
      </c>
      <c r="B50" s="1718"/>
      <c r="C50" s="1719"/>
      <c r="D50" s="1939"/>
    </row>
    <row r="51" spans="1:4" ht="12.95" customHeight="1" x14ac:dyDescent="0.25">
      <c r="A51" s="2317" t="str">
        <f>' 54'!A2:G2</f>
        <v>Množství uskladněného plynu v ČR v zimním období a meziroční porovnání</v>
      </c>
      <c r="B51" s="2317"/>
      <c r="C51" s="1708" t="s">
        <v>45</v>
      </c>
      <c r="D51" s="1815" t="s">
        <v>738</v>
      </c>
    </row>
    <row r="52" spans="1:4" ht="12.95" customHeight="1" x14ac:dyDescent="0.25">
      <c r="A52" s="2317" t="str">
        <f>' 55'!A2:P2</f>
        <v>Bilance plynárenské soustavy ČR v zimním období</v>
      </c>
      <c r="B52" s="2317"/>
      <c r="C52" s="1708" t="s">
        <v>45</v>
      </c>
      <c r="D52" s="1815" t="s">
        <v>747</v>
      </c>
    </row>
    <row r="53" spans="1:4" ht="12.95" customHeight="1" x14ac:dyDescent="0.25">
      <c r="A53" s="2317" t="str">
        <f>' 56'!A2:M2</f>
        <v>Spotřeba zemního plynu v ČR v průběhu zimního období</v>
      </c>
      <c r="B53" s="2317"/>
      <c r="C53" s="1708" t="s">
        <v>45</v>
      </c>
      <c r="D53" s="1815" t="s">
        <v>797</v>
      </c>
    </row>
    <row r="54" spans="1:4" ht="12.95" customHeight="1" x14ac:dyDescent="0.25">
      <c r="A54" s="2319" t="str">
        <f>' 57'!A2:N2</f>
        <v>Denní spotřeba zemního plynu v ČR v zimním období</v>
      </c>
      <c r="B54" s="2319"/>
      <c r="C54" s="1708" t="s">
        <v>45</v>
      </c>
      <c r="D54" s="1815" t="s">
        <v>739</v>
      </c>
    </row>
    <row r="55" spans="1:4" ht="12.95" customHeight="1" x14ac:dyDescent="0.25">
      <c r="A55" s="2319" t="str">
        <f>' 58'!A2:O2</f>
        <v>Spotřeba zemního plynu v ČR v zimním období v posledních 10 letech</v>
      </c>
      <c r="B55" s="2319"/>
      <c r="C55" s="1708" t="s">
        <v>45</v>
      </c>
      <c r="D55" s="1815" t="s">
        <v>740</v>
      </c>
    </row>
    <row r="56" spans="1:4" ht="20.100000000000001" customHeight="1" thickBot="1" x14ac:dyDescent="0.3">
      <c r="A56" s="1717" t="s">
        <v>623</v>
      </c>
      <c r="B56" s="1718"/>
      <c r="C56" s="1719"/>
      <c r="D56" s="1939"/>
    </row>
    <row r="57" spans="1:4" ht="12.95" customHeight="1" x14ac:dyDescent="0.25">
      <c r="A57" s="2317" t="str">
        <f>' 59'!A2:H2</f>
        <v>Spotřeba zemního plynu a svítiplynu v ČR v posledních 70 letech</v>
      </c>
      <c r="B57" s="2317"/>
      <c r="C57" s="1708" t="s">
        <v>45</v>
      </c>
      <c r="D57" s="1815" t="s">
        <v>746</v>
      </c>
    </row>
    <row r="58" spans="1:4" ht="12.95" customHeight="1" x14ac:dyDescent="0.25">
      <c r="A58" s="2317" t="str">
        <f>' 61'!A2</f>
        <v>Průměrná teplota ovzduší v ČR v posledních 30 letech</v>
      </c>
      <c r="B58" s="2317"/>
      <c r="C58" s="1708" t="s">
        <v>45</v>
      </c>
      <c r="D58" s="1815" t="s">
        <v>796</v>
      </c>
    </row>
    <row r="59" spans="1:4" ht="20.100000000000001" customHeight="1" thickBot="1" x14ac:dyDescent="0.3">
      <c r="A59" s="1717" t="s">
        <v>405</v>
      </c>
      <c r="B59" s="1718"/>
      <c r="C59" s="1719"/>
      <c r="D59" s="1939"/>
    </row>
    <row r="60" spans="1:4" ht="12.95" customHeight="1" x14ac:dyDescent="0.25">
      <c r="A60" s="2317" t="str">
        <f>' 62'!A2</f>
        <v xml:space="preserve">Schéma přepravní soustavy a zásobníků plynu v ČR </v>
      </c>
      <c r="B60" s="2317"/>
      <c r="C60" s="1708" t="s">
        <v>45</v>
      </c>
      <c r="D60" s="1815" t="s">
        <v>795</v>
      </c>
    </row>
    <row r="61" spans="1:4" ht="12.95" customHeight="1" x14ac:dyDescent="0.25">
      <c r="A61" s="2317" t="s">
        <v>297</v>
      </c>
      <c r="B61" s="2317"/>
      <c r="C61" s="1708" t="s">
        <v>45</v>
      </c>
      <c r="D61" s="1815" t="s">
        <v>794</v>
      </c>
    </row>
    <row r="62" spans="1:4" ht="15.95" customHeight="1" x14ac:dyDescent="0.25">
      <c r="A62" s="2320"/>
      <c r="B62" s="2320"/>
      <c r="C62" s="1708"/>
      <c r="D62" s="1661"/>
    </row>
    <row r="63" spans="1:4" ht="15.95" customHeight="1" x14ac:dyDescent="0.25">
      <c r="B63" s="1664"/>
    </row>
    <row r="64" spans="1:4" ht="15.95" customHeight="1" x14ac:dyDescent="0.25">
      <c r="B64" s="1667"/>
    </row>
    <row r="65" spans="1:4" ht="15.95" customHeight="1" x14ac:dyDescent="0.25">
      <c r="A65" s="1664"/>
      <c r="B65" s="1664"/>
    </row>
    <row r="66" spans="1:4" ht="15" customHeight="1" x14ac:dyDescent="0.25">
      <c r="A66" s="1665"/>
      <c r="B66" s="1664"/>
    </row>
    <row r="67" spans="1:4" ht="23.1" customHeight="1" x14ac:dyDescent="0.25">
      <c r="A67" s="1666"/>
      <c r="B67" s="1666"/>
    </row>
    <row r="68" spans="1:4" ht="23.1" customHeight="1" x14ac:dyDescent="0.25">
      <c r="A68" s="1667"/>
      <c r="C68" s="138"/>
      <c r="D68" s="138"/>
    </row>
    <row r="69" spans="1:4" x14ac:dyDescent="0.25">
      <c r="A69" s="1664"/>
      <c r="B69" s="1664"/>
      <c r="C69" s="138"/>
      <c r="D69" s="138"/>
    </row>
  </sheetData>
  <mergeCells count="56">
    <mergeCell ref="A62:B62"/>
    <mergeCell ref="A60:B60"/>
    <mergeCell ref="A61:B61"/>
    <mergeCell ref="A54:B54"/>
    <mergeCell ref="A55:B55"/>
    <mergeCell ref="A58:B58"/>
    <mergeCell ref="A49:B49"/>
    <mergeCell ref="A57:B57"/>
    <mergeCell ref="A46:B46"/>
    <mergeCell ref="A53:B53"/>
    <mergeCell ref="A30:B30"/>
    <mergeCell ref="A41:B41"/>
    <mergeCell ref="A35:B35"/>
    <mergeCell ref="A33:B33"/>
    <mergeCell ref="A45:B45"/>
    <mergeCell ref="A44:B44"/>
    <mergeCell ref="A42:B42"/>
    <mergeCell ref="A34:B34"/>
    <mergeCell ref="A48:B48"/>
    <mergeCell ref="A25:B25"/>
    <mergeCell ref="A26:B26"/>
    <mergeCell ref="A47:B47"/>
    <mergeCell ref="A36:B36"/>
    <mergeCell ref="A37:B37"/>
    <mergeCell ref="A31:B31"/>
    <mergeCell ref="A18:B18"/>
    <mergeCell ref="A52:B52"/>
    <mergeCell ref="A51:B51"/>
    <mergeCell ref="A28:B28"/>
    <mergeCell ref="A32:B32"/>
    <mergeCell ref="A19:B19"/>
    <mergeCell ref="A24:B24"/>
    <mergeCell ref="A22:B22"/>
    <mergeCell ref="A21:B21"/>
    <mergeCell ref="A27:B27"/>
    <mergeCell ref="A40:B40"/>
    <mergeCell ref="A29:B29"/>
    <mergeCell ref="A38:B38"/>
    <mergeCell ref="A39:B39"/>
    <mergeCell ref="A20:B20"/>
    <mergeCell ref="A23:B23"/>
    <mergeCell ref="A3:B3"/>
    <mergeCell ref="A17:B17"/>
    <mergeCell ref="A5:B5"/>
    <mergeCell ref="A6:B6"/>
    <mergeCell ref="A11:B11"/>
    <mergeCell ref="A14:B14"/>
    <mergeCell ref="A16:B16"/>
    <mergeCell ref="A7:B7"/>
    <mergeCell ref="A8:B8"/>
    <mergeCell ref="A13:B13"/>
    <mergeCell ref="A15:B15"/>
    <mergeCell ref="A4:B4"/>
    <mergeCell ref="A9:B9"/>
    <mergeCell ref="A10:B10"/>
    <mergeCell ref="A12:B12"/>
  </mergeCells>
  <pageMargins left="0.6692913385826772" right="0.19685039370078741" top="0.31496062992125984" bottom="0.19685039370078741" header="0.23622047244094491" footer="0.15748031496062992"/>
  <pageSetup paperSize="9" orientation="portrait" useFirstPageNumber="1" r:id="rId1"/>
  <headerFooter scaleWithDoc="0"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6"/>
  <sheetViews>
    <sheetView view="pageBreakPreview" topLeftCell="A16" zoomScaleNormal="100" zoomScaleSheetLayoutView="100" workbookViewId="0">
      <selection activeCell="B47" sqref="B47:C47"/>
    </sheetView>
  </sheetViews>
  <sheetFormatPr defaultRowHeight="12.75" x14ac:dyDescent="0.25"/>
  <cols>
    <col min="1" max="1" width="14.42578125" style="115" customWidth="1"/>
    <col min="2" max="9" width="9.7109375" style="116" customWidth="1"/>
    <col min="10" max="10" width="1.7109375" style="115" customWidth="1"/>
    <col min="11" max="12" width="9.140625" style="115"/>
    <col min="13" max="13" width="3.7109375" style="115" customWidth="1"/>
    <col min="14" max="14" width="2.85546875" style="115" customWidth="1"/>
    <col min="15" max="16384" width="9.140625" style="115"/>
  </cols>
  <sheetData>
    <row r="1" spans="1:20" x14ac:dyDescent="0.25">
      <c r="I1" s="539"/>
      <c r="M1" s="130"/>
    </row>
    <row r="2" spans="1:20" ht="20.100000000000001" customHeight="1" thickBot="1" x14ac:dyDescent="0.3">
      <c r="A2" s="2516" t="s">
        <v>256</v>
      </c>
      <c r="B2" s="2516"/>
      <c r="C2" s="2516"/>
      <c r="D2" s="2516"/>
      <c r="E2" s="2516"/>
      <c r="F2" s="2516"/>
      <c r="G2" s="2516"/>
      <c r="H2" s="2516"/>
      <c r="I2" s="2401" t="s">
        <v>530</v>
      </c>
      <c r="J2" s="2401"/>
      <c r="K2" s="117"/>
      <c r="L2" s="117"/>
    </row>
    <row r="3" spans="1:20" ht="11.25" customHeight="1" x14ac:dyDescent="0.25">
      <c r="A3" s="2506"/>
      <c r="B3" s="2506"/>
      <c r="C3" s="2506"/>
      <c r="D3" s="2506"/>
      <c r="E3" s="2506"/>
      <c r="F3" s="2506"/>
      <c r="G3" s="2506"/>
      <c r="H3" s="2506"/>
      <c r="I3" s="2506"/>
      <c r="J3" s="117"/>
      <c r="K3" s="117"/>
      <c r="L3" s="117"/>
    </row>
    <row r="4" spans="1:20" ht="20.25" customHeight="1" x14ac:dyDescent="0.25">
      <c r="A4" s="1015"/>
      <c r="B4" s="2530" t="s">
        <v>408</v>
      </c>
      <c r="C4" s="2531"/>
      <c r="D4" s="2530" t="s">
        <v>409</v>
      </c>
      <c r="E4" s="2531"/>
      <c r="F4" s="2530" t="s">
        <v>410</v>
      </c>
      <c r="G4" s="2532"/>
      <c r="H4" s="2532"/>
      <c r="I4" s="2531"/>
      <c r="J4" s="643"/>
      <c r="O4" s="120"/>
      <c r="P4" s="121"/>
      <c r="Q4" s="122"/>
      <c r="T4" s="121"/>
    </row>
    <row r="5" spans="1:20" ht="17.25" customHeight="1" x14ac:dyDescent="0.25">
      <c r="A5" s="643"/>
      <c r="B5" s="2527">
        <v>2018</v>
      </c>
      <c r="C5" s="2528"/>
      <c r="D5" s="2527"/>
      <c r="E5" s="2528"/>
      <c r="F5" s="2527">
        <f>B5</f>
        <v>2018</v>
      </c>
      <c r="G5" s="2528"/>
      <c r="H5" s="2527">
        <f>B5</f>
        <v>2018</v>
      </c>
      <c r="I5" s="2528"/>
      <c r="J5" s="155"/>
      <c r="O5" s="120"/>
      <c r="P5" s="121"/>
      <c r="Q5" s="122"/>
      <c r="T5" s="121"/>
    </row>
    <row r="6" spans="1:20" ht="16.5" customHeight="1" x14ac:dyDescent="0.25">
      <c r="A6" s="118"/>
      <c r="B6" s="2521" t="s">
        <v>156</v>
      </c>
      <c r="C6" s="2522"/>
      <c r="D6" s="2521" t="s">
        <v>156</v>
      </c>
      <c r="E6" s="2522"/>
      <c r="F6" s="2521" t="s">
        <v>52</v>
      </c>
      <c r="G6" s="2522"/>
      <c r="H6" s="2521" t="s">
        <v>53</v>
      </c>
      <c r="I6" s="2522"/>
      <c r="J6" s="155"/>
      <c r="O6" s="120"/>
      <c r="P6" s="121"/>
      <c r="Q6" s="122"/>
      <c r="T6" s="121"/>
    </row>
    <row r="7" spans="1:20" ht="12.95" customHeight="1" x14ac:dyDescent="0.25">
      <c r="A7" s="658" t="str">
        <f>' 15'!A7</f>
        <v>období</v>
      </c>
      <c r="B7" s="787" t="s">
        <v>398</v>
      </c>
      <c r="C7" s="142" t="s">
        <v>50</v>
      </c>
      <c r="D7" s="787" t="s">
        <v>398</v>
      </c>
      <c r="E7" s="142" t="s">
        <v>50</v>
      </c>
      <c r="F7" s="787" t="s">
        <v>398</v>
      </c>
      <c r="G7" s="142" t="s">
        <v>50</v>
      </c>
      <c r="H7" s="787" t="s">
        <v>398</v>
      </c>
      <c r="I7" s="142" t="s">
        <v>50</v>
      </c>
      <c r="J7" s="156"/>
      <c r="O7" s="120"/>
      <c r="P7" s="121"/>
      <c r="Q7" s="122"/>
      <c r="T7" s="121"/>
    </row>
    <row r="8" spans="1:20" ht="12.95" customHeight="1" x14ac:dyDescent="0.25">
      <c r="A8" s="131" t="str">
        <f>' 15'!A8</f>
        <v>leden</v>
      </c>
      <c r="B8" s="145">
        <v>1.1554480996904197</v>
      </c>
      <c r="C8" s="146">
        <v>12.319558546871354</v>
      </c>
      <c r="D8" s="786">
        <v>1.1504211608759358</v>
      </c>
      <c r="E8" s="786">
        <v>12.265960581672253</v>
      </c>
      <c r="F8" s="145">
        <v>38.599728826038884</v>
      </c>
      <c r="G8" s="146">
        <v>411.55601821765384</v>
      </c>
      <c r="H8" s="145">
        <v>52.465106022323923</v>
      </c>
      <c r="I8" s="147">
        <v>559.39072078011009</v>
      </c>
      <c r="J8" s="155"/>
      <c r="O8" s="120"/>
      <c r="P8" s="121"/>
      <c r="Q8" s="122"/>
      <c r="T8" s="121"/>
    </row>
    <row r="9" spans="1:20" ht="12.95" customHeight="1" x14ac:dyDescent="0.25">
      <c r="A9" s="131" t="str">
        <f>' 15'!A9</f>
        <v>únor</v>
      </c>
      <c r="B9" s="148">
        <v>1.3901685409233044</v>
      </c>
      <c r="C9" s="149">
        <v>14.828917509033502</v>
      </c>
      <c r="D9" s="150">
        <v>1.2762571266075124</v>
      </c>
      <c r="E9" s="150">
        <v>13.613825297909003</v>
      </c>
      <c r="F9" s="148">
        <v>38.204681013580959</v>
      </c>
      <c r="G9" s="149">
        <v>407.5290488396875</v>
      </c>
      <c r="H9" s="148">
        <v>54.886703504660616</v>
      </c>
      <c r="I9" s="150">
        <v>585.47605894808953</v>
      </c>
      <c r="J9" s="155"/>
      <c r="O9" s="120"/>
      <c r="P9" s="121"/>
      <c r="Q9" s="122"/>
      <c r="T9" s="121"/>
    </row>
    <row r="10" spans="1:20" ht="12.95" customHeight="1" x14ac:dyDescent="0.25">
      <c r="A10" s="518" t="str">
        <f>' 15'!A10</f>
        <v>březen</v>
      </c>
      <c r="B10" s="152">
        <v>1.4656444905275772</v>
      </c>
      <c r="C10" s="153">
        <v>15.628867144768725</v>
      </c>
      <c r="D10" s="154">
        <v>1.2274846763035521</v>
      </c>
      <c r="E10" s="154">
        <v>13.08925530861994</v>
      </c>
      <c r="F10" s="152">
        <v>38.333378224792412</v>
      </c>
      <c r="G10" s="153">
        <v>408.76711873681916</v>
      </c>
      <c r="H10" s="152">
        <v>55.921112111123335</v>
      </c>
      <c r="I10" s="154">
        <v>596.31352447404379</v>
      </c>
      <c r="J10" s="155"/>
      <c r="O10" s="120"/>
      <c r="P10" s="121"/>
      <c r="Q10" s="122"/>
      <c r="T10" s="121"/>
    </row>
    <row r="11" spans="1:20" ht="12.95" customHeight="1" x14ac:dyDescent="0.25">
      <c r="A11" s="131" t="str">
        <f>' 15'!A11</f>
        <v>duben</v>
      </c>
      <c r="B11" s="145">
        <v>1.0514956587686226</v>
      </c>
      <c r="C11" s="146">
        <v>11.214837506519174</v>
      </c>
      <c r="D11" s="786">
        <v>1.105812497942388</v>
      </c>
      <c r="E11" s="786">
        <v>11.794159465788962</v>
      </c>
      <c r="F11" s="145">
        <v>29.112703093776283</v>
      </c>
      <c r="G11" s="146">
        <v>310.50459585785399</v>
      </c>
      <c r="H11" s="145">
        <v>41.730650998999749</v>
      </c>
      <c r="I11" s="147">
        <v>445.08264593608402</v>
      </c>
      <c r="J11" s="155"/>
      <c r="O11" s="120"/>
      <c r="P11" s="121"/>
      <c r="Q11" s="122"/>
      <c r="T11" s="121"/>
    </row>
    <row r="12" spans="1:20" ht="12.95" customHeight="1" x14ac:dyDescent="0.25">
      <c r="A12" s="131" t="str">
        <f>' 15'!A12</f>
        <v>květen</v>
      </c>
      <c r="B12" s="148">
        <v>0.17667534083094411</v>
      </c>
      <c r="C12" s="149">
        <v>1.8820574561704821</v>
      </c>
      <c r="D12" s="150">
        <v>0.52399642018209924</v>
      </c>
      <c r="E12" s="150">
        <v>5.5819412317082824</v>
      </c>
      <c r="F12" s="148" t="s">
        <v>55</v>
      </c>
      <c r="G12" s="149" t="s">
        <v>55</v>
      </c>
      <c r="H12" s="148" t="s">
        <v>55</v>
      </c>
      <c r="I12" s="150" t="s">
        <v>55</v>
      </c>
      <c r="J12" s="155"/>
      <c r="O12" s="120"/>
      <c r="P12" s="121"/>
      <c r="Q12" s="122"/>
      <c r="T12" s="121"/>
    </row>
    <row r="13" spans="1:20" ht="12.95" customHeight="1" x14ac:dyDescent="0.25">
      <c r="A13" s="518" t="str">
        <f>' 15'!A13</f>
        <v>červen</v>
      </c>
      <c r="B13" s="152">
        <v>9.9541021845624661E-2</v>
      </c>
      <c r="C13" s="153">
        <v>1.0629351325451122</v>
      </c>
      <c r="D13" s="154">
        <v>0.10836383187294447</v>
      </c>
      <c r="E13" s="154">
        <v>1.1571482978505048</v>
      </c>
      <c r="F13" s="152" t="s">
        <v>55</v>
      </c>
      <c r="G13" s="153" t="s">
        <v>55</v>
      </c>
      <c r="H13" s="152" t="s">
        <v>55</v>
      </c>
      <c r="I13" s="154" t="s">
        <v>55</v>
      </c>
      <c r="J13" s="155"/>
      <c r="O13" s="120"/>
      <c r="P13" s="121"/>
      <c r="Q13" s="122"/>
      <c r="T13" s="121"/>
    </row>
    <row r="14" spans="1:20" ht="12.95" customHeight="1" x14ac:dyDescent="0.25">
      <c r="A14" s="131" t="str">
        <f>' 15'!A14</f>
        <v>červenec</v>
      </c>
      <c r="B14" s="145">
        <v>0.13011117389921514</v>
      </c>
      <c r="C14" s="146">
        <v>1.3909820208805026</v>
      </c>
      <c r="D14" s="786">
        <v>0.10283352836727663</v>
      </c>
      <c r="E14" s="786">
        <v>1.0993643729122469</v>
      </c>
      <c r="F14" s="145" t="s">
        <v>55</v>
      </c>
      <c r="G14" s="146" t="s">
        <v>55</v>
      </c>
      <c r="H14" s="145" t="s">
        <v>55</v>
      </c>
      <c r="I14" s="147" t="s">
        <v>55</v>
      </c>
      <c r="J14" s="155"/>
      <c r="O14" s="120"/>
      <c r="P14" s="121"/>
      <c r="Q14" s="122"/>
      <c r="T14" s="121"/>
    </row>
    <row r="15" spans="1:20" ht="12.95" customHeight="1" x14ac:dyDescent="0.25">
      <c r="A15" s="131" t="str">
        <f>' 15'!A15</f>
        <v>srpen</v>
      </c>
      <c r="B15" s="148">
        <v>7.4967119848299582E-2</v>
      </c>
      <c r="C15" s="149">
        <v>0.80023035398423492</v>
      </c>
      <c r="D15" s="150">
        <v>0.19097030501174453</v>
      </c>
      <c r="E15" s="150">
        <v>2.0384968115257256</v>
      </c>
      <c r="F15" s="148" t="s">
        <v>55</v>
      </c>
      <c r="G15" s="149" t="s">
        <v>55</v>
      </c>
      <c r="H15" s="148" t="s">
        <v>55</v>
      </c>
      <c r="I15" s="150" t="s">
        <v>55</v>
      </c>
      <c r="J15" s="155"/>
      <c r="O15" s="120"/>
      <c r="P15" s="121"/>
      <c r="Q15" s="122"/>
      <c r="T15" s="121"/>
    </row>
    <row r="16" spans="1:20" ht="12.95" customHeight="1" x14ac:dyDescent="0.25">
      <c r="A16" s="518" t="str">
        <f>' 15'!A16</f>
        <v>září</v>
      </c>
      <c r="B16" s="152">
        <v>0.39727512358998068</v>
      </c>
      <c r="C16" s="153">
        <v>4.244464913854948</v>
      </c>
      <c r="D16" s="154">
        <v>0.62946746540173637</v>
      </c>
      <c r="E16" s="154">
        <v>6.7251947395234675</v>
      </c>
      <c r="F16" s="152" t="s">
        <v>55</v>
      </c>
      <c r="G16" s="153" t="s">
        <v>55</v>
      </c>
      <c r="H16" s="152" t="s">
        <v>55</v>
      </c>
      <c r="I16" s="154" t="s">
        <v>55</v>
      </c>
      <c r="J16" s="155"/>
      <c r="O16" s="120"/>
      <c r="P16" s="121"/>
      <c r="Q16" s="122"/>
      <c r="T16" s="121"/>
    </row>
    <row r="17" spans="1:20" ht="12.95" customHeight="1" x14ac:dyDescent="0.25">
      <c r="A17" s="131" t="str">
        <f>' 15'!A17</f>
        <v>říjen</v>
      </c>
      <c r="B17" s="145">
        <v>0.91400353254018718</v>
      </c>
      <c r="C17" s="146">
        <v>9.7540072529800987</v>
      </c>
      <c r="D17" s="786">
        <v>1.0598014170520651</v>
      </c>
      <c r="E17" s="786">
        <v>11.309917744327214</v>
      </c>
      <c r="F17" s="145">
        <v>31.200623036974385</v>
      </c>
      <c r="G17" s="146">
        <v>332.96471814644229</v>
      </c>
      <c r="H17" s="145">
        <v>42.168665427456631</v>
      </c>
      <c r="I17" s="147">
        <v>450.0127379516037</v>
      </c>
      <c r="J17" s="155"/>
      <c r="O17" s="120"/>
      <c r="P17" s="121"/>
      <c r="Q17" s="122"/>
      <c r="T17" s="121"/>
    </row>
    <row r="18" spans="1:20" ht="12.95" customHeight="1" x14ac:dyDescent="0.25">
      <c r="A18" s="131" t="str">
        <f>' 15'!A18</f>
        <v>listopad</v>
      </c>
      <c r="B18" s="148">
        <v>1.4253648708492108</v>
      </c>
      <c r="C18" s="149">
        <v>15.204186965570818</v>
      </c>
      <c r="D18" s="150">
        <v>1.0557555776363985</v>
      </c>
      <c r="E18" s="150">
        <v>11.26161854594786</v>
      </c>
      <c r="F18" s="148">
        <v>38.058435623576216</v>
      </c>
      <c r="G18" s="149">
        <v>405.96478344710016</v>
      </c>
      <c r="H18" s="148">
        <v>55.162814073766747</v>
      </c>
      <c r="I18" s="150">
        <v>588.41514378790612</v>
      </c>
      <c r="J18" s="155"/>
      <c r="O18" s="120"/>
      <c r="P18" s="121"/>
      <c r="Q18" s="122"/>
      <c r="T18" s="121"/>
    </row>
    <row r="19" spans="1:20" ht="12.95" customHeight="1" x14ac:dyDescent="0.25">
      <c r="A19" s="131" t="str">
        <f>' 15'!A19</f>
        <v>prosinec</v>
      </c>
      <c r="B19" s="152">
        <v>1.273305469611351</v>
      </c>
      <c r="C19" s="153">
        <v>13.596554483370769</v>
      </c>
      <c r="D19" s="154">
        <v>1.0851369055340789</v>
      </c>
      <c r="E19" s="154">
        <v>11.5872469510503</v>
      </c>
      <c r="F19" s="152">
        <v>39.230955618657738</v>
      </c>
      <c r="G19" s="153">
        <v>418.91375047773209</v>
      </c>
      <c r="H19" s="152">
        <v>54.510621253993946</v>
      </c>
      <c r="I19" s="154">
        <v>582.07220370440405</v>
      </c>
      <c r="J19" s="156"/>
      <c r="O19" s="120"/>
      <c r="P19" s="121"/>
      <c r="Q19" s="122"/>
      <c r="T19" s="121"/>
    </row>
    <row r="20" spans="1:20" ht="5.0999999999999996" customHeight="1" x14ac:dyDescent="0.25">
      <c r="A20" s="168"/>
      <c r="B20" s="145"/>
      <c r="C20" s="147"/>
      <c r="D20" s="786"/>
      <c r="E20" s="786"/>
      <c r="F20" s="145"/>
      <c r="G20" s="147"/>
      <c r="H20" s="147"/>
      <c r="I20" s="784"/>
      <c r="J20" s="643"/>
      <c r="O20" s="120"/>
      <c r="P20" s="121"/>
      <c r="Q20" s="122"/>
      <c r="T20" s="121"/>
    </row>
    <row r="21" spans="1:20" x14ac:dyDescent="0.25">
      <c r="O21" s="1876"/>
      <c r="P21" s="121"/>
      <c r="Q21" s="122"/>
      <c r="T21" s="121"/>
    </row>
    <row r="22" spans="1:20" x14ac:dyDescent="0.25">
      <c r="O22" s="120"/>
      <c r="P22" s="121"/>
      <c r="Q22" s="122"/>
      <c r="T22" s="121"/>
    </row>
    <row r="23" spans="1:20" x14ac:dyDescent="0.25">
      <c r="O23" s="120"/>
      <c r="P23" s="121"/>
      <c r="Q23" s="122"/>
      <c r="T23" s="121"/>
    </row>
    <row r="24" spans="1:20" x14ac:dyDescent="0.25">
      <c r="O24" s="120"/>
      <c r="P24" s="121"/>
      <c r="Q24" s="122"/>
      <c r="T24" s="121"/>
    </row>
    <row r="25" spans="1:20" x14ac:dyDescent="0.25">
      <c r="C25" s="116" t="str">
        <f>B4</f>
        <v>Aktuální DTG</v>
      </c>
      <c r="D25" s="116" t="str">
        <f>D4</f>
        <v>Dlouhodobý DTG</v>
      </c>
      <c r="O25" s="120"/>
      <c r="P25" s="121"/>
      <c r="Q25" s="122"/>
      <c r="T25" s="121"/>
    </row>
    <row r="26" spans="1:20" x14ac:dyDescent="0.25">
      <c r="B26" s="125" t="str">
        <f>A8</f>
        <v>leden</v>
      </c>
      <c r="C26" s="126">
        <f>B8</f>
        <v>1.1554480996904197</v>
      </c>
      <c r="D26" s="737">
        <f>D8</f>
        <v>1.1504211608759358</v>
      </c>
      <c r="E26" s="126"/>
      <c r="G26" s="131"/>
      <c r="O26" s="120"/>
      <c r="P26" s="121"/>
      <c r="Q26" s="122"/>
      <c r="T26" s="121"/>
    </row>
    <row r="27" spans="1:20" x14ac:dyDescent="0.25">
      <c r="B27" s="125" t="str">
        <f t="shared" ref="B27:C37" si="0">A9</f>
        <v>únor</v>
      </c>
      <c r="C27" s="126">
        <f t="shared" si="0"/>
        <v>1.3901685409233044</v>
      </c>
      <c r="D27" s="737">
        <f t="shared" ref="D27:D36" si="1">D9</f>
        <v>1.2762571266075124</v>
      </c>
      <c r="E27" s="126"/>
      <c r="G27" s="131"/>
      <c r="O27" s="120"/>
      <c r="P27" s="121"/>
      <c r="Q27" s="122"/>
      <c r="T27" s="121"/>
    </row>
    <row r="28" spans="1:20" x14ac:dyDescent="0.25">
      <c r="B28" s="125" t="str">
        <f t="shared" si="0"/>
        <v>březen</v>
      </c>
      <c r="C28" s="126">
        <f t="shared" si="0"/>
        <v>1.4656444905275772</v>
      </c>
      <c r="D28" s="737">
        <f t="shared" si="1"/>
        <v>1.2274846763035521</v>
      </c>
      <c r="E28" s="126"/>
      <c r="G28" s="125"/>
      <c r="O28" s="120"/>
      <c r="P28" s="121"/>
      <c r="Q28" s="122"/>
      <c r="T28" s="121"/>
    </row>
    <row r="29" spans="1:20" x14ac:dyDescent="0.25">
      <c r="B29" s="125" t="str">
        <f t="shared" si="0"/>
        <v>duben</v>
      </c>
      <c r="C29" s="126">
        <f t="shared" si="0"/>
        <v>1.0514956587686226</v>
      </c>
      <c r="D29" s="737">
        <f t="shared" si="1"/>
        <v>1.105812497942388</v>
      </c>
      <c r="E29" s="126"/>
      <c r="G29" s="125"/>
      <c r="O29" s="120"/>
      <c r="P29" s="121"/>
      <c r="Q29" s="122"/>
      <c r="T29" s="121"/>
    </row>
    <row r="30" spans="1:20" x14ac:dyDescent="0.25">
      <c r="B30" s="125" t="str">
        <f t="shared" si="0"/>
        <v>květen</v>
      </c>
      <c r="C30" s="126">
        <f>B12</f>
        <v>0.17667534083094411</v>
      </c>
      <c r="D30" s="737">
        <f t="shared" si="1"/>
        <v>0.52399642018209924</v>
      </c>
      <c r="E30" s="126"/>
      <c r="G30" s="132"/>
      <c r="O30" s="120"/>
      <c r="P30" s="121"/>
      <c r="Q30" s="122"/>
      <c r="T30" s="121"/>
    </row>
    <row r="31" spans="1:20" x14ac:dyDescent="0.25">
      <c r="B31" s="125" t="str">
        <f t="shared" si="0"/>
        <v>červen</v>
      </c>
      <c r="C31" s="126">
        <f t="shared" si="0"/>
        <v>9.9541021845624661E-2</v>
      </c>
      <c r="D31" s="737">
        <f t="shared" si="1"/>
        <v>0.10836383187294447</v>
      </c>
      <c r="E31" s="126"/>
      <c r="G31" s="132"/>
      <c r="O31" s="120"/>
      <c r="P31" s="121"/>
      <c r="Q31" s="122"/>
      <c r="T31" s="121"/>
    </row>
    <row r="32" spans="1:20" x14ac:dyDescent="0.25">
      <c r="B32" s="125" t="str">
        <f t="shared" si="0"/>
        <v>červenec</v>
      </c>
      <c r="C32" s="126">
        <f t="shared" si="0"/>
        <v>0.13011117389921514</v>
      </c>
      <c r="D32" s="737">
        <f t="shared" si="1"/>
        <v>0.10283352836727663</v>
      </c>
      <c r="E32" s="126"/>
      <c r="G32" s="132"/>
      <c r="O32" s="120"/>
      <c r="P32" s="121"/>
      <c r="Q32" s="122"/>
      <c r="T32" s="121"/>
    </row>
    <row r="33" spans="1:20" x14ac:dyDescent="0.25">
      <c r="B33" s="125" t="str">
        <f t="shared" si="0"/>
        <v>srpen</v>
      </c>
      <c r="C33" s="126">
        <f t="shared" si="0"/>
        <v>7.4967119848299582E-2</v>
      </c>
      <c r="D33" s="737">
        <f t="shared" si="1"/>
        <v>0.19097030501174453</v>
      </c>
      <c r="E33" s="126"/>
      <c r="G33" s="132"/>
      <c r="O33" s="120"/>
      <c r="P33" s="121"/>
      <c r="Q33" s="122"/>
      <c r="T33" s="121"/>
    </row>
    <row r="34" spans="1:20" x14ac:dyDescent="0.25">
      <c r="B34" s="125" t="str">
        <f t="shared" si="0"/>
        <v>září</v>
      </c>
      <c r="C34" s="126">
        <f t="shared" si="0"/>
        <v>0.39727512358998068</v>
      </c>
      <c r="D34" s="737">
        <f t="shared" si="1"/>
        <v>0.62946746540173637</v>
      </c>
      <c r="E34" s="126"/>
      <c r="G34" s="132"/>
      <c r="O34" s="120"/>
      <c r="P34" s="121"/>
      <c r="Q34" s="122"/>
      <c r="T34" s="121"/>
    </row>
    <row r="35" spans="1:20" x14ac:dyDescent="0.25">
      <c r="B35" s="125" t="str">
        <f t="shared" si="0"/>
        <v>říjen</v>
      </c>
      <c r="C35" s="126">
        <f t="shared" si="0"/>
        <v>0.91400353254018718</v>
      </c>
      <c r="D35" s="737">
        <f t="shared" si="1"/>
        <v>1.0598014170520651</v>
      </c>
      <c r="E35" s="126"/>
      <c r="G35" s="132"/>
      <c r="O35" s="120"/>
      <c r="P35" s="121"/>
      <c r="Q35" s="122"/>
      <c r="T35" s="121"/>
    </row>
    <row r="36" spans="1:20" x14ac:dyDescent="0.25">
      <c r="B36" s="125" t="str">
        <f t="shared" si="0"/>
        <v>listopad</v>
      </c>
      <c r="C36" s="126">
        <f t="shared" si="0"/>
        <v>1.4253648708492108</v>
      </c>
      <c r="D36" s="737">
        <f t="shared" si="1"/>
        <v>1.0557555776363985</v>
      </c>
      <c r="E36" s="126"/>
      <c r="G36" s="132"/>
      <c r="O36" s="120"/>
      <c r="P36" s="121"/>
      <c r="Q36" s="122"/>
      <c r="T36" s="121"/>
    </row>
    <row r="37" spans="1:20" x14ac:dyDescent="0.25">
      <c r="B37" s="125" t="str">
        <f t="shared" si="0"/>
        <v>prosinec</v>
      </c>
      <c r="C37" s="126">
        <f>B19</f>
        <v>1.273305469611351</v>
      </c>
      <c r="D37" s="737">
        <f>D19</f>
        <v>1.0851369055340789</v>
      </c>
      <c r="E37" s="126"/>
      <c r="G37" s="132"/>
      <c r="O37" s="120"/>
      <c r="P37" s="121"/>
      <c r="Q37" s="122"/>
      <c r="T37" s="121"/>
    </row>
    <row r="38" spans="1:20" x14ac:dyDescent="0.25">
      <c r="B38" s="126"/>
      <c r="C38" s="126"/>
      <c r="D38" s="126"/>
      <c r="E38" s="126"/>
      <c r="F38" s="132"/>
      <c r="G38" s="132"/>
      <c r="O38" s="120"/>
      <c r="P38" s="121"/>
      <c r="Q38" s="122"/>
      <c r="T38" s="121"/>
    </row>
    <row r="39" spans="1:20" x14ac:dyDescent="0.25">
      <c r="B39" s="126"/>
      <c r="C39" s="126"/>
      <c r="D39" s="126"/>
      <c r="E39" s="126"/>
      <c r="F39" s="132"/>
      <c r="G39" s="132"/>
      <c r="O39" s="120"/>
      <c r="P39" s="121"/>
      <c r="Q39" s="122"/>
      <c r="T39" s="121"/>
    </row>
    <row r="40" spans="1:20" x14ac:dyDescent="0.25">
      <c r="B40" s="126"/>
      <c r="C40" s="126"/>
      <c r="D40" s="126"/>
      <c r="E40" s="126"/>
      <c r="F40" s="132"/>
      <c r="G40" s="132"/>
      <c r="O40" s="120"/>
      <c r="P40" s="121"/>
      <c r="Q40" s="122"/>
      <c r="T40" s="121"/>
    </row>
    <row r="41" spans="1:20" x14ac:dyDescent="0.25">
      <c r="B41" s="126"/>
      <c r="C41" s="126"/>
      <c r="D41" s="126"/>
      <c r="E41" s="126"/>
      <c r="F41" s="132"/>
      <c r="G41" s="132"/>
      <c r="O41" s="120"/>
      <c r="P41" s="121"/>
      <c r="Q41" s="122"/>
      <c r="T41" s="121"/>
    </row>
    <row r="42" spans="1:20" x14ac:dyDescent="0.25">
      <c r="B42" s="126"/>
      <c r="C42" s="126"/>
      <c r="D42" s="126"/>
      <c r="E42" s="126"/>
      <c r="F42" s="132"/>
      <c r="G42" s="132"/>
      <c r="O42" s="120"/>
      <c r="P42" s="121"/>
      <c r="Q42" s="122"/>
      <c r="T42" s="121"/>
    </row>
    <row r="43" spans="1:20" x14ac:dyDescent="0.25">
      <c r="B43" s="126"/>
      <c r="C43" s="126"/>
      <c r="D43" s="126"/>
      <c r="E43" s="126"/>
      <c r="F43" s="132"/>
      <c r="G43" s="132"/>
      <c r="O43" s="120"/>
      <c r="P43" s="121"/>
      <c r="Q43" s="122"/>
      <c r="T43" s="121"/>
    </row>
    <row r="44" spans="1:20" x14ac:dyDescent="0.25">
      <c r="B44" s="126"/>
      <c r="C44" s="126"/>
      <c r="D44" s="126"/>
      <c r="E44" s="126"/>
      <c r="F44" s="132"/>
      <c r="G44" s="132"/>
      <c r="O44" s="120"/>
      <c r="P44" s="121"/>
      <c r="Q44" s="122"/>
      <c r="T44" s="121"/>
    </row>
    <row r="45" spans="1:20" ht="15.75" x14ac:dyDescent="0.25">
      <c r="A45" s="2529"/>
      <c r="B45" s="2529"/>
      <c r="C45" s="2529"/>
      <c r="D45" s="2529"/>
      <c r="E45" s="2529"/>
      <c r="F45" s="2529"/>
      <c r="G45" s="2529"/>
      <c r="H45" s="2529"/>
      <c r="I45" s="2529"/>
      <c r="J45" s="2529"/>
      <c r="O45" s="120"/>
      <c r="P45" s="121"/>
      <c r="Q45" s="122"/>
      <c r="T45" s="121"/>
    </row>
    <row r="46" spans="1:20" ht="13.5" x14ac:dyDescent="0.25">
      <c r="A46" s="789" t="s">
        <v>655</v>
      </c>
      <c r="B46" s="2523" t="str">
        <f>B4</f>
        <v>Aktuální DTG</v>
      </c>
      <c r="C46" s="2524"/>
      <c r="D46" s="2525" t="s">
        <v>411</v>
      </c>
      <c r="E46" s="2526"/>
      <c r="F46" s="2526"/>
      <c r="G46" s="2526"/>
      <c r="H46" s="2526"/>
      <c r="I46" s="2526"/>
      <c r="J46" s="2526"/>
      <c r="O46" s="120"/>
      <c r="P46" s="121"/>
      <c r="Q46" s="122"/>
      <c r="T46" s="121"/>
    </row>
    <row r="47" spans="1:20" x14ac:dyDescent="0.25">
      <c r="A47" s="143"/>
      <c r="B47" s="2521" t="s">
        <v>156</v>
      </c>
      <c r="C47" s="2522"/>
      <c r="D47" s="785"/>
      <c r="E47" s="785"/>
      <c r="F47" s="132"/>
      <c r="G47" s="132"/>
      <c r="H47" s="125"/>
      <c r="I47" s="125"/>
      <c r="J47" s="643"/>
      <c r="O47" s="120"/>
      <c r="P47" s="121"/>
      <c r="Q47" s="122"/>
      <c r="T47" s="121"/>
    </row>
    <row r="48" spans="1:20" ht="15.75" customHeight="1" x14ac:dyDescent="0.25">
      <c r="A48" s="118"/>
      <c r="B48" s="2511"/>
      <c r="C48" s="2512"/>
      <c r="D48" s="744"/>
      <c r="E48" s="785"/>
      <c r="F48" s="125"/>
      <c r="G48" s="125"/>
      <c r="H48" s="125"/>
      <c r="I48" s="125"/>
      <c r="J48" s="643"/>
      <c r="O48" s="120"/>
      <c r="P48" s="121"/>
      <c r="Q48" s="122"/>
      <c r="T48" s="121"/>
    </row>
    <row r="49" spans="1:20" ht="13.5" customHeight="1" x14ac:dyDescent="0.25">
      <c r="A49" s="131" t="s">
        <v>1</v>
      </c>
      <c r="B49" s="787" t="s">
        <v>398</v>
      </c>
      <c r="C49" s="142" t="s">
        <v>50</v>
      </c>
      <c r="D49" s="169"/>
      <c r="E49" s="125"/>
      <c r="F49" s="125"/>
      <c r="G49" s="125"/>
      <c r="H49" s="125"/>
      <c r="I49" s="125"/>
      <c r="J49" s="643"/>
      <c r="O49" s="120"/>
      <c r="P49" s="121"/>
      <c r="Q49" s="122"/>
      <c r="T49" s="121"/>
    </row>
    <row r="50" spans="1:20" x14ac:dyDescent="0.25">
      <c r="A50" s="144">
        <v>2009</v>
      </c>
      <c r="B50" s="145">
        <v>1.5880000000000001</v>
      </c>
      <c r="C50" s="146">
        <v>16.775676130028305</v>
      </c>
      <c r="D50" s="150"/>
      <c r="E50" s="150"/>
      <c r="F50" s="125"/>
      <c r="G50" s="788"/>
      <c r="H50" s="788" t="str">
        <f>B47</f>
        <v>±1,0°C</v>
      </c>
      <c r="I50" s="125"/>
      <c r="J50" s="643"/>
      <c r="O50" s="120"/>
      <c r="P50" s="121"/>
      <c r="Q50" s="122"/>
      <c r="T50" s="121"/>
    </row>
    <row r="51" spans="1:20" x14ac:dyDescent="0.25">
      <c r="A51" s="151">
        <v>2010</v>
      </c>
      <c r="B51" s="152">
        <v>1.5153297047843373</v>
      </c>
      <c r="C51" s="153">
        <v>16.055555459913375</v>
      </c>
      <c r="D51" s="150"/>
      <c r="E51" s="150"/>
      <c r="F51" s="125"/>
      <c r="G51" s="170">
        <f t="shared" ref="G51:G60" si="2">A50</f>
        <v>2009</v>
      </c>
      <c r="H51" s="171">
        <f t="shared" ref="H51:H60" si="3">B50</f>
        <v>1.5880000000000001</v>
      </c>
      <c r="I51" s="125"/>
      <c r="J51" s="643"/>
      <c r="O51" s="120"/>
      <c r="P51" s="121"/>
      <c r="Q51" s="122"/>
      <c r="T51" s="121"/>
    </row>
    <row r="52" spans="1:20" x14ac:dyDescent="0.25">
      <c r="A52" s="167">
        <v>2011</v>
      </c>
      <c r="B52" s="148">
        <v>1.5228429462678068</v>
      </c>
      <c r="C52" s="166">
        <v>16.130104360591911</v>
      </c>
      <c r="D52" s="150"/>
      <c r="E52" s="150"/>
      <c r="F52" s="125"/>
      <c r="G52" s="170">
        <f t="shared" si="2"/>
        <v>2010</v>
      </c>
      <c r="H52" s="171">
        <f t="shared" si="3"/>
        <v>1.5153297047843373</v>
      </c>
      <c r="I52" s="125"/>
      <c r="J52" s="643"/>
      <c r="O52" s="120"/>
      <c r="P52" s="121"/>
      <c r="Q52" s="122"/>
      <c r="T52" s="121"/>
    </row>
    <row r="53" spans="1:20" x14ac:dyDescent="0.25">
      <c r="A53" s="151">
        <v>2012</v>
      </c>
      <c r="B53" s="152">
        <v>1.4360397751045459</v>
      </c>
      <c r="C53" s="153">
        <v>15.195371174139375</v>
      </c>
      <c r="D53" s="150"/>
      <c r="E53" s="150"/>
      <c r="F53" s="125"/>
      <c r="G53" s="170">
        <f t="shared" si="2"/>
        <v>2011</v>
      </c>
      <c r="H53" s="171">
        <f t="shared" si="3"/>
        <v>1.5228429462678068</v>
      </c>
      <c r="I53" s="125"/>
      <c r="J53" s="643"/>
      <c r="O53" s="120"/>
      <c r="P53" s="121"/>
      <c r="Q53" s="122"/>
      <c r="T53" s="121"/>
    </row>
    <row r="54" spans="1:20" x14ac:dyDescent="0.25">
      <c r="A54" s="167">
        <v>2013</v>
      </c>
      <c r="B54" s="148">
        <v>1.5188402486761607</v>
      </c>
      <c r="C54" s="166">
        <v>16.142167801460968</v>
      </c>
      <c r="D54" s="150"/>
      <c r="E54" s="150"/>
      <c r="F54" s="125"/>
      <c r="G54" s="170">
        <f t="shared" si="2"/>
        <v>2012</v>
      </c>
      <c r="H54" s="171">
        <f t="shared" si="3"/>
        <v>1.4360397751045459</v>
      </c>
      <c r="I54" s="125"/>
      <c r="J54" s="643"/>
      <c r="O54" s="120"/>
      <c r="P54" s="121"/>
      <c r="Q54" s="122"/>
      <c r="T54" s="121"/>
    </row>
    <row r="55" spans="1:20" x14ac:dyDescent="0.25">
      <c r="A55" s="151">
        <v>2014</v>
      </c>
      <c r="B55" s="152">
        <v>1.562740852404906</v>
      </c>
      <c r="C55" s="153">
        <v>16.616973537572306</v>
      </c>
      <c r="D55" s="150"/>
      <c r="E55" s="150"/>
      <c r="F55" s="125"/>
      <c r="G55" s="170">
        <f t="shared" si="2"/>
        <v>2013</v>
      </c>
      <c r="H55" s="171">
        <f t="shared" si="3"/>
        <v>1.5188402486761607</v>
      </c>
      <c r="I55" s="125"/>
      <c r="J55" s="643"/>
      <c r="O55" s="120"/>
      <c r="P55" s="121"/>
      <c r="Q55" s="122"/>
      <c r="T55" s="121"/>
    </row>
    <row r="56" spans="1:20" x14ac:dyDescent="0.25">
      <c r="A56" s="167">
        <v>2015</v>
      </c>
      <c r="B56" s="148">
        <v>1.3110234890123738</v>
      </c>
      <c r="C56" s="166">
        <v>13.940306194205844</v>
      </c>
      <c r="D56" s="150"/>
      <c r="E56" s="150"/>
      <c r="F56" s="125"/>
      <c r="G56" s="170">
        <f t="shared" si="2"/>
        <v>2014</v>
      </c>
      <c r="H56" s="171">
        <f t="shared" si="3"/>
        <v>1.562740852404906</v>
      </c>
      <c r="I56" s="125"/>
      <c r="J56" s="643"/>
      <c r="O56" s="120"/>
      <c r="P56" s="121"/>
      <c r="Q56" s="122"/>
      <c r="T56" s="121"/>
    </row>
    <row r="57" spans="1:20" x14ac:dyDescent="0.25">
      <c r="A57" s="151">
        <v>2016</v>
      </c>
      <c r="B57" s="152">
        <v>1.2362613856031661</v>
      </c>
      <c r="C57" s="153">
        <v>13.202877199633219</v>
      </c>
      <c r="D57" s="150"/>
      <c r="E57" s="150"/>
      <c r="F57" s="125"/>
      <c r="G57" s="170">
        <f t="shared" si="2"/>
        <v>2015</v>
      </c>
      <c r="H57" s="171">
        <f t="shared" si="3"/>
        <v>1.3110234890123738</v>
      </c>
      <c r="I57" s="125"/>
      <c r="J57" s="643"/>
      <c r="O57" s="120"/>
      <c r="P57" s="121"/>
      <c r="Q57" s="122"/>
      <c r="T57" s="121"/>
    </row>
    <row r="58" spans="1:20" x14ac:dyDescent="0.25">
      <c r="A58" s="167">
        <v>2017</v>
      </c>
      <c r="B58" s="148">
        <v>1.5155658384541011</v>
      </c>
      <c r="C58" s="166">
        <v>16.172331611721351</v>
      </c>
      <c r="D58" s="150"/>
      <c r="E58" s="150"/>
      <c r="F58" s="125"/>
      <c r="G58" s="170">
        <f t="shared" si="2"/>
        <v>2016</v>
      </c>
      <c r="H58" s="171">
        <f t="shared" si="3"/>
        <v>1.2362613856031661</v>
      </c>
      <c r="I58" s="125"/>
      <c r="J58" s="643"/>
      <c r="O58" s="120"/>
      <c r="P58" s="121"/>
      <c r="Q58" s="122"/>
      <c r="T58" s="121"/>
    </row>
    <row r="59" spans="1:20" x14ac:dyDescent="0.25">
      <c r="A59" s="151">
        <v>2018</v>
      </c>
      <c r="B59" s="152">
        <v>1.4656444905275772</v>
      </c>
      <c r="C59" s="153">
        <v>15.628867144768725</v>
      </c>
      <c r="D59" s="152"/>
      <c r="E59" s="150"/>
      <c r="F59" s="125"/>
      <c r="G59" s="170">
        <f t="shared" si="2"/>
        <v>2017</v>
      </c>
      <c r="H59" s="171">
        <f t="shared" si="3"/>
        <v>1.5155658384541011</v>
      </c>
      <c r="I59" s="125"/>
      <c r="J59" s="643"/>
      <c r="O59" s="120"/>
      <c r="P59" s="121"/>
      <c r="Q59" s="122"/>
      <c r="T59" s="121"/>
    </row>
    <row r="60" spans="1:20" ht="5.0999999999999996" customHeight="1" x14ac:dyDescent="0.25">
      <c r="A60" s="125"/>
      <c r="B60" s="145"/>
      <c r="C60" s="784"/>
      <c r="D60" s="150"/>
      <c r="E60" s="150"/>
      <c r="F60" s="126"/>
      <c r="G60" s="170">
        <f t="shared" si="2"/>
        <v>2018</v>
      </c>
      <c r="H60" s="171">
        <f t="shared" si="3"/>
        <v>1.4656444905275772</v>
      </c>
      <c r="I60" s="125"/>
      <c r="J60" s="643"/>
      <c r="O60" s="120"/>
      <c r="P60" s="121"/>
      <c r="Q60" s="122"/>
      <c r="T60" s="121"/>
    </row>
    <row r="61" spans="1:20" x14ac:dyDescent="0.25">
      <c r="A61" s="125"/>
      <c r="B61" s="150"/>
      <c r="C61" s="150"/>
      <c r="D61" s="150"/>
      <c r="E61" s="150"/>
      <c r="F61" s="126"/>
      <c r="G61" s="126"/>
      <c r="H61" s="125"/>
      <c r="I61" s="125"/>
      <c r="J61" s="643"/>
      <c r="O61" s="120"/>
      <c r="P61" s="121"/>
      <c r="Q61" s="122"/>
      <c r="T61" s="121"/>
    </row>
    <row r="62" spans="1:20" x14ac:dyDescent="0.25">
      <c r="A62" s="125"/>
      <c r="B62" s="150"/>
      <c r="C62" s="150"/>
      <c r="D62" s="150"/>
      <c r="E62" s="150"/>
      <c r="F62" s="133"/>
      <c r="G62" s="133"/>
      <c r="O62" s="120"/>
      <c r="P62" s="121"/>
      <c r="Q62" s="122"/>
      <c r="T62" s="121"/>
    </row>
    <row r="63" spans="1:20" x14ac:dyDescent="0.25">
      <c r="F63" s="133"/>
      <c r="G63" s="133"/>
      <c r="O63" s="120"/>
      <c r="P63" s="121"/>
      <c r="Q63" s="122"/>
      <c r="T63" s="121"/>
    </row>
    <row r="64" spans="1:20" x14ac:dyDescent="0.25">
      <c r="F64" s="133"/>
      <c r="G64" s="133"/>
      <c r="O64" s="120"/>
      <c r="P64" s="121"/>
      <c r="Q64" s="122"/>
      <c r="T64" s="121"/>
    </row>
    <row r="65" spans="15:20" x14ac:dyDescent="0.25">
      <c r="O65" s="120"/>
      <c r="P65" s="121"/>
      <c r="Q65" s="122"/>
      <c r="T65" s="121"/>
    </row>
    <row r="66" spans="15:20" x14ac:dyDescent="0.25">
      <c r="O66" s="120"/>
      <c r="P66" s="121"/>
      <c r="Q66" s="122"/>
      <c r="T66" s="121"/>
    </row>
    <row r="67" spans="15:20" x14ac:dyDescent="0.25">
      <c r="O67" s="120"/>
      <c r="P67" s="121"/>
      <c r="Q67" s="122"/>
      <c r="T67" s="121"/>
    </row>
    <row r="68" spans="15:20" x14ac:dyDescent="0.25">
      <c r="O68" s="120"/>
      <c r="P68" s="121"/>
      <c r="Q68" s="122"/>
      <c r="T68" s="121"/>
    </row>
    <row r="69" spans="15:20" x14ac:dyDescent="0.25">
      <c r="O69" s="120"/>
      <c r="P69" s="121"/>
      <c r="Q69" s="122"/>
      <c r="T69" s="121"/>
    </row>
    <row r="70" spans="15:20" x14ac:dyDescent="0.25">
      <c r="O70" s="120"/>
      <c r="P70" s="121"/>
      <c r="Q70" s="122"/>
      <c r="T70" s="121"/>
    </row>
    <row r="71" spans="15:20" x14ac:dyDescent="0.25">
      <c r="O71" s="120"/>
      <c r="P71" s="121"/>
      <c r="Q71" s="122"/>
      <c r="T71" s="121"/>
    </row>
    <row r="72" spans="15:20" x14ac:dyDescent="0.25">
      <c r="O72" s="120"/>
      <c r="P72" s="121"/>
      <c r="Q72" s="122"/>
      <c r="T72" s="121"/>
    </row>
    <row r="73" spans="15:20" x14ac:dyDescent="0.25">
      <c r="O73" s="120"/>
      <c r="P73" s="121"/>
      <c r="Q73" s="122"/>
      <c r="T73" s="121"/>
    </row>
    <row r="74" spans="15:20" x14ac:dyDescent="0.25">
      <c r="O74" s="120"/>
      <c r="P74" s="121"/>
      <c r="Q74" s="122"/>
      <c r="T74" s="121"/>
    </row>
    <row r="75" spans="15:20" x14ac:dyDescent="0.25">
      <c r="O75" s="120"/>
      <c r="P75" s="121"/>
      <c r="Q75" s="122"/>
      <c r="T75" s="121"/>
    </row>
    <row r="76" spans="15:20" x14ac:dyDescent="0.25">
      <c r="O76" s="120"/>
      <c r="P76" s="121"/>
      <c r="Q76" s="122"/>
      <c r="T76" s="121"/>
    </row>
    <row r="77" spans="15:20" x14ac:dyDescent="0.25">
      <c r="O77" s="120"/>
      <c r="P77" s="121"/>
      <c r="Q77" s="122"/>
      <c r="T77" s="121"/>
    </row>
    <row r="78" spans="15:20" x14ac:dyDescent="0.25">
      <c r="O78" s="120"/>
      <c r="P78" s="121"/>
      <c r="Q78" s="122"/>
      <c r="T78" s="121"/>
    </row>
    <row r="79" spans="15:20" x14ac:dyDescent="0.25">
      <c r="O79" s="120"/>
      <c r="P79" s="121"/>
      <c r="Q79" s="122"/>
      <c r="T79" s="121"/>
    </row>
    <row r="80" spans="15:20" x14ac:dyDescent="0.25">
      <c r="O80" s="120"/>
      <c r="P80" s="121"/>
      <c r="Q80" s="122"/>
      <c r="T80" s="121"/>
    </row>
    <row r="81" spans="15:20" x14ac:dyDescent="0.25">
      <c r="O81" s="120"/>
      <c r="P81" s="121"/>
      <c r="Q81" s="122"/>
      <c r="T81" s="121"/>
    </row>
    <row r="82" spans="15:20" x14ac:dyDescent="0.25">
      <c r="O82" s="120"/>
      <c r="P82" s="121"/>
      <c r="Q82" s="122"/>
      <c r="T82" s="121"/>
    </row>
    <row r="83" spans="15:20" x14ac:dyDescent="0.25">
      <c r="O83" s="120"/>
      <c r="P83" s="121"/>
      <c r="Q83" s="122"/>
      <c r="T83" s="121"/>
    </row>
    <row r="84" spans="15:20" x14ac:dyDescent="0.25">
      <c r="O84" s="120"/>
      <c r="P84" s="121"/>
      <c r="Q84" s="122"/>
      <c r="T84" s="121"/>
    </row>
    <row r="85" spans="15:20" x14ac:dyDescent="0.25">
      <c r="O85" s="120"/>
      <c r="P85" s="121"/>
      <c r="Q85" s="122"/>
      <c r="T85" s="121"/>
    </row>
    <row r="86" spans="15:20" x14ac:dyDescent="0.25">
      <c r="O86" s="120"/>
      <c r="P86" s="121"/>
      <c r="Q86" s="122"/>
      <c r="T86" s="121"/>
    </row>
    <row r="87" spans="15:20" x14ac:dyDescent="0.25">
      <c r="O87" s="120"/>
      <c r="P87" s="121"/>
      <c r="Q87" s="122"/>
      <c r="T87" s="121"/>
    </row>
    <row r="88" spans="15:20" x14ac:dyDescent="0.25">
      <c r="O88" s="120"/>
      <c r="P88" s="121"/>
      <c r="Q88" s="122"/>
      <c r="T88" s="121"/>
    </row>
    <row r="89" spans="15:20" x14ac:dyDescent="0.25">
      <c r="O89" s="120"/>
      <c r="P89" s="121"/>
      <c r="Q89" s="122"/>
      <c r="T89" s="121"/>
    </row>
    <row r="90" spans="15:20" x14ac:dyDescent="0.25">
      <c r="O90" s="120"/>
      <c r="P90" s="121"/>
      <c r="Q90" s="122"/>
      <c r="T90" s="121"/>
    </row>
    <row r="91" spans="15:20" x14ac:dyDescent="0.25">
      <c r="O91" s="120"/>
      <c r="P91" s="121"/>
      <c r="Q91" s="122"/>
      <c r="T91" s="121"/>
    </row>
    <row r="92" spans="15:20" x14ac:dyDescent="0.25">
      <c r="O92" s="120"/>
      <c r="P92" s="121"/>
      <c r="Q92" s="122"/>
      <c r="T92" s="121"/>
    </row>
    <row r="93" spans="15:20" x14ac:dyDescent="0.25">
      <c r="O93" s="120"/>
      <c r="P93" s="121"/>
      <c r="Q93" s="122"/>
      <c r="T93" s="121"/>
    </row>
    <row r="94" spans="15:20" x14ac:dyDescent="0.25">
      <c r="O94" s="120"/>
      <c r="P94" s="121"/>
      <c r="Q94" s="122"/>
      <c r="T94" s="121"/>
    </row>
    <row r="95" spans="15:20" x14ac:dyDescent="0.25">
      <c r="O95" s="120"/>
      <c r="P95" s="121"/>
      <c r="Q95" s="122"/>
      <c r="T95" s="121"/>
    </row>
    <row r="96" spans="15:20" x14ac:dyDescent="0.25">
      <c r="O96" s="120"/>
      <c r="P96" s="121"/>
      <c r="Q96" s="122"/>
      <c r="T96" s="121"/>
    </row>
    <row r="97" spans="15:20" x14ac:dyDescent="0.25">
      <c r="O97" s="120"/>
      <c r="P97" s="121"/>
      <c r="Q97" s="122"/>
      <c r="T97" s="121"/>
    </row>
    <row r="98" spans="15:20" x14ac:dyDescent="0.25">
      <c r="O98" s="120"/>
      <c r="P98" s="121"/>
      <c r="Q98" s="122"/>
      <c r="T98" s="121"/>
    </row>
    <row r="99" spans="15:20" x14ac:dyDescent="0.25">
      <c r="O99" s="120"/>
      <c r="P99" s="121"/>
      <c r="Q99" s="122"/>
      <c r="T99" s="121"/>
    </row>
    <row r="100" spans="15:20" x14ac:dyDescent="0.25">
      <c r="O100" s="120"/>
      <c r="P100" s="121"/>
      <c r="Q100" s="122"/>
      <c r="T100" s="121"/>
    </row>
    <row r="101" spans="15:20" x14ac:dyDescent="0.25">
      <c r="O101" s="120"/>
      <c r="P101" s="121"/>
      <c r="Q101" s="122"/>
      <c r="T101" s="121"/>
    </row>
    <row r="102" spans="15:20" x14ac:dyDescent="0.25">
      <c r="O102" s="120"/>
      <c r="P102" s="121"/>
      <c r="Q102" s="122"/>
      <c r="T102" s="121"/>
    </row>
    <row r="103" spans="15:20" x14ac:dyDescent="0.25">
      <c r="O103" s="120"/>
      <c r="P103" s="121"/>
      <c r="Q103" s="122"/>
      <c r="T103" s="121"/>
    </row>
    <row r="104" spans="15:20" x14ac:dyDescent="0.25">
      <c r="O104" s="120"/>
      <c r="P104" s="121"/>
      <c r="Q104" s="122"/>
      <c r="T104" s="121"/>
    </row>
    <row r="105" spans="15:20" x14ac:dyDescent="0.25">
      <c r="O105" s="120"/>
      <c r="P105" s="121"/>
      <c r="Q105" s="122"/>
      <c r="T105" s="121"/>
    </row>
    <row r="106" spans="15:20" x14ac:dyDescent="0.25">
      <c r="O106" s="120"/>
      <c r="P106" s="121"/>
      <c r="Q106" s="122"/>
      <c r="T106" s="121"/>
    </row>
    <row r="107" spans="15:20" x14ac:dyDescent="0.25">
      <c r="O107" s="120"/>
      <c r="P107" s="121"/>
      <c r="Q107" s="122"/>
      <c r="T107" s="121"/>
    </row>
    <row r="108" spans="15:20" x14ac:dyDescent="0.25">
      <c r="O108" s="120"/>
      <c r="P108" s="121"/>
      <c r="Q108" s="122"/>
      <c r="T108" s="121"/>
    </row>
    <row r="109" spans="15:20" x14ac:dyDescent="0.25">
      <c r="O109" s="120"/>
      <c r="P109" s="121"/>
      <c r="Q109" s="122"/>
      <c r="T109" s="121"/>
    </row>
    <row r="110" spans="15:20" x14ac:dyDescent="0.25">
      <c r="O110" s="120"/>
      <c r="P110" s="121"/>
      <c r="Q110" s="122"/>
      <c r="T110" s="121"/>
    </row>
    <row r="111" spans="15:20" x14ac:dyDescent="0.25">
      <c r="O111" s="120"/>
      <c r="P111" s="121"/>
      <c r="Q111" s="122"/>
      <c r="T111" s="121"/>
    </row>
    <row r="112" spans="15:20" x14ac:dyDescent="0.25">
      <c r="O112" s="120"/>
      <c r="P112" s="121"/>
      <c r="Q112" s="122"/>
      <c r="T112" s="121"/>
    </row>
    <row r="113" spans="15:20" x14ac:dyDescent="0.25">
      <c r="O113" s="120"/>
      <c r="P113" s="121"/>
      <c r="Q113" s="122"/>
      <c r="T113" s="121"/>
    </row>
    <row r="114" spans="15:20" x14ac:dyDescent="0.25">
      <c r="O114" s="120"/>
      <c r="P114" s="121"/>
      <c r="Q114" s="122"/>
      <c r="T114" s="121"/>
    </row>
    <row r="115" spans="15:20" x14ac:dyDescent="0.25">
      <c r="O115" s="120"/>
      <c r="P115" s="121"/>
      <c r="Q115" s="122"/>
      <c r="T115" s="121"/>
    </row>
    <row r="116" spans="15:20" x14ac:dyDescent="0.25">
      <c r="O116" s="120"/>
      <c r="P116" s="121"/>
      <c r="Q116" s="122"/>
      <c r="T116" s="121"/>
    </row>
    <row r="117" spans="15:20" x14ac:dyDescent="0.25">
      <c r="O117" s="120"/>
      <c r="P117" s="121"/>
      <c r="Q117" s="122"/>
      <c r="T117" s="121"/>
    </row>
    <row r="118" spans="15:20" x14ac:dyDescent="0.25">
      <c r="O118" s="120"/>
      <c r="P118" s="121"/>
      <c r="Q118" s="122"/>
      <c r="T118" s="121"/>
    </row>
    <row r="119" spans="15:20" x14ac:dyDescent="0.25">
      <c r="O119" s="120"/>
      <c r="P119" s="121"/>
      <c r="Q119" s="122"/>
      <c r="T119" s="121"/>
    </row>
    <row r="120" spans="15:20" x14ac:dyDescent="0.25">
      <c r="O120" s="120"/>
      <c r="P120" s="121"/>
      <c r="Q120" s="122"/>
      <c r="T120" s="121"/>
    </row>
    <row r="121" spans="15:20" x14ac:dyDescent="0.25">
      <c r="O121" s="120"/>
      <c r="P121" s="121"/>
      <c r="Q121" s="122"/>
      <c r="T121" s="121"/>
    </row>
    <row r="122" spans="15:20" x14ac:dyDescent="0.25">
      <c r="O122" s="120"/>
      <c r="P122" s="121"/>
      <c r="Q122" s="122"/>
      <c r="T122" s="121"/>
    </row>
    <row r="123" spans="15:20" x14ac:dyDescent="0.25">
      <c r="O123" s="120"/>
      <c r="P123" s="121"/>
      <c r="Q123" s="122"/>
      <c r="T123" s="121"/>
    </row>
    <row r="124" spans="15:20" x14ac:dyDescent="0.25">
      <c r="O124" s="120"/>
      <c r="P124" s="121"/>
      <c r="Q124" s="122"/>
      <c r="T124" s="121"/>
    </row>
    <row r="125" spans="15:20" x14ac:dyDescent="0.25">
      <c r="O125" s="120"/>
      <c r="P125" s="121"/>
      <c r="Q125" s="122"/>
      <c r="T125" s="121"/>
    </row>
    <row r="126" spans="15:20" x14ac:dyDescent="0.25">
      <c r="O126" s="120"/>
      <c r="P126" s="121"/>
      <c r="Q126" s="122"/>
      <c r="T126" s="121"/>
    </row>
    <row r="127" spans="15:20" x14ac:dyDescent="0.25">
      <c r="O127" s="120"/>
      <c r="P127" s="121"/>
      <c r="Q127" s="122"/>
      <c r="T127" s="121"/>
    </row>
    <row r="128" spans="15:20" x14ac:dyDescent="0.25">
      <c r="O128" s="120"/>
      <c r="P128" s="121"/>
      <c r="Q128" s="122"/>
      <c r="T128" s="121"/>
    </row>
    <row r="129" spans="15:20" x14ac:dyDescent="0.25">
      <c r="O129" s="120"/>
      <c r="P129" s="121"/>
      <c r="Q129" s="122"/>
      <c r="T129" s="121"/>
    </row>
    <row r="130" spans="15:20" x14ac:dyDescent="0.25">
      <c r="O130" s="120"/>
      <c r="P130" s="121"/>
      <c r="Q130" s="122"/>
      <c r="T130" s="121"/>
    </row>
    <row r="131" spans="15:20" x14ac:dyDescent="0.25">
      <c r="O131" s="120"/>
      <c r="P131" s="121"/>
      <c r="Q131" s="122"/>
      <c r="T131" s="121"/>
    </row>
    <row r="132" spans="15:20" x14ac:dyDescent="0.25">
      <c r="O132" s="120"/>
      <c r="P132" s="121"/>
      <c r="Q132" s="122"/>
      <c r="T132" s="121"/>
    </row>
    <row r="133" spans="15:20" x14ac:dyDescent="0.25">
      <c r="O133" s="120"/>
      <c r="P133" s="121"/>
      <c r="Q133" s="122"/>
      <c r="T133" s="121"/>
    </row>
    <row r="134" spans="15:20" x14ac:dyDescent="0.25">
      <c r="O134" s="120"/>
      <c r="P134" s="121"/>
      <c r="Q134" s="122"/>
      <c r="T134" s="121"/>
    </row>
    <row r="135" spans="15:20" x14ac:dyDescent="0.25">
      <c r="O135" s="120"/>
      <c r="P135" s="121"/>
      <c r="Q135" s="122"/>
      <c r="T135" s="121"/>
    </row>
    <row r="136" spans="15:20" x14ac:dyDescent="0.25">
      <c r="O136" s="120"/>
      <c r="P136" s="121"/>
      <c r="Q136" s="122"/>
      <c r="T136" s="121"/>
    </row>
    <row r="137" spans="15:20" x14ac:dyDescent="0.25">
      <c r="O137" s="120"/>
      <c r="P137" s="121"/>
      <c r="Q137" s="122"/>
      <c r="T137" s="121"/>
    </row>
    <row r="138" spans="15:20" x14ac:dyDescent="0.25">
      <c r="O138" s="120"/>
      <c r="P138" s="121"/>
      <c r="Q138" s="122"/>
      <c r="T138" s="121"/>
    </row>
    <row r="139" spans="15:20" x14ac:dyDescent="0.25">
      <c r="O139" s="120"/>
      <c r="P139" s="121"/>
      <c r="Q139" s="122"/>
      <c r="T139" s="121"/>
    </row>
    <row r="140" spans="15:20" x14ac:dyDescent="0.25">
      <c r="O140" s="120"/>
      <c r="P140" s="121"/>
      <c r="Q140" s="122"/>
      <c r="T140" s="121"/>
    </row>
    <row r="141" spans="15:20" x14ac:dyDescent="0.25">
      <c r="O141" s="120"/>
      <c r="P141" s="121"/>
      <c r="Q141" s="122"/>
      <c r="T141" s="121"/>
    </row>
    <row r="142" spans="15:20" x14ac:dyDescent="0.25">
      <c r="O142" s="120"/>
      <c r="P142" s="121"/>
      <c r="Q142" s="122"/>
      <c r="T142" s="121"/>
    </row>
    <row r="143" spans="15:20" x14ac:dyDescent="0.25">
      <c r="O143" s="120"/>
      <c r="P143" s="121"/>
      <c r="Q143" s="122"/>
      <c r="T143" s="121"/>
    </row>
    <row r="144" spans="15:20" x14ac:dyDescent="0.25">
      <c r="O144" s="120"/>
      <c r="P144" s="121"/>
      <c r="Q144" s="122"/>
      <c r="T144" s="121"/>
    </row>
    <row r="145" spans="15:20" x14ac:dyDescent="0.25">
      <c r="O145" s="120"/>
      <c r="P145" s="121"/>
      <c r="Q145" s="122"/>
      <c r="T145" s="121"/>
    </row>
    <row r="146" spans="15:20" x14ac:dyDescent="0.25">
      <c r="O146" s="120"/>
      <c r="P146" s="121"/>
      <c r="Q146" s="122"/>
      <c r="T146" s="121"/>
    </row>
    <row r="147" spans="15:20" x14ac:dyDescent="0.25">
      <c r="O147" s="120"/>
      <c r="P147" s="121"/>
      <c r="Q147" s="122"/>
      <c r="T147" s="121"/>
    </row>
    <row r="148" spans="15:20" x14ac:dyDescent="0.25">
      <c r="O148" s="120"/>
      <c r="P148" s="121"/>
      <c r="Q148" s="122"/>
      <c r="T148" s="121"/>
    </row>
    <row r="149" spans="15:20" x14ac:dyDescent="0.25">
      <c r="O149" s="120"/>
      <c r="P149" s="121"/>
      <c r="Q149" s="122"/>
      <c r="T149" s="121"/>
    </row>
    <row r="150" spans="15:20" x14ac:dyDescent="0.25">
      <c r="O150" s="120"/>
      <c r="P150" s="121"/>
      <c r="Q150" s="122"/>
      <c r="T150" s="121"/>
    </row>
    <row r="151" spans="15:20" x14ac:dyDescent="0.25">
      <c r="O151" s="120"/>
      <c r="P151" s="121"/>
      <c r="Q151" s="122"/>
      <c r="T151" s="121"/>
    </row>
    <row r="152" spans="15:20" x14ac:dyDescent="0.25">
      <c r="O152" s="120"/>
      <c r="P152" s="121"/>
      <c r="Q152" s="122"/>
      <c r="T152" s="121"/>
    </row>
    <row r="153" spans="15:20" x14ac:dyDescent="0.25">
      <c r="O153" s="120"/>
      <c r="P153" s="121"/>
      <c r="Q153" s="122"/>
      <c r="T153" s="121"/>
    </row>
    <row r="154" spans="15:20" x14ac:dyDescent="0.25">
      <c r="O154" s="120"/>
      <c r="P154" s="121"/>
      <c r="Q154" s="122"/>
      <c r="T154" s="121"/>
    </row>
    <row r="155" spans="15:20" x14ac:dyDescent="0.25">
      <c r="O155" s="120"/>
      <c r="P155" s="121"/>
      <c r="Q155" s="122"/>
      <c r="T155" s="121"/>
    </row>
    <row r="156" spans="15:20" x14ac:dyDescent="0.25">
      <c r="O156" s="120"/>
      <c r="P156" s="121"/>
      <c r="Q156" s="122"/>
      <c r="T156" s="121"/>
    </row>
    <row r="157" spans="15:20" x14ac:dyDescent="0.25">
      <c r="O157" s="120"/>
      <c r="P157" s="121"/>
      <c r="Q157" s="122"/>
      <c r="T157" s="121"/>
    </row>
    <row r="158" spans="15:20" x14ac:dyDescent="0.25">
      <c r="O158" s="120"/>
      <c r="P158" s="121"/>
      <c r="Q158" s="122"/>
      <c r="T158" s="121"/>
    </row>
    <row r="159" spans="15:20" x14ac:dyDescent="0.25">
      <c r="O159" s="120"/>
      <c r="P159" s="121"/>
      <c r="Q159" s="122"/>
      <c r="T159" s="121"/>
    </row>
    <row r="160" spans="15:20" x14ac:dyDescent="0.25">
      <c r="O160" s="120"/>
      <c r="P160" s="121"/>
      <c r="Q160" s="122"/>
      <c r="T160" s="121"/>
    </row>
    <row r="161" spans="15:20" x14ac:dyDescent="0.25">
      <c r="O161" s="120"/>
      <c r="P161" s="121"/>
      <c r="Q161" s="122"/>
      <c r="T161" s="121"/>
    </row>
    <row r="162" spans="15:20" x14ac:dyDescent="0.25">
      <c r="O162" s="120"/>
      <c r="P162" s="121"/>
      <c r="Q162" s="122"/>
      <c r="T162" s="121"/>
    </row>
    <row r="163" spans="15:20" x14ac:dyDescent="0.25">
      <c r="O163" s="120"/>
      <c r="P163" s="121"/>
      <c r="Q163" s="122"/>
      <c r="T163" s="121"/>
    </row>
    <row r="164" spans="15:20" x14ac:dyDescent="0.25">
      <c r="O164" s="120"/>
      <c r="P164" s="121"/>
      <c r="Q164" s="122"/>
      <c r="T164" s="121"/>
    </row>
    <row r="165" spans="15:20" x14ac:dyDescent="0.25">
      <c r="O165" s="120"/>
      <c r="P165" s="121"/>
      <c r="Q165" s="122"/>
      <c r="T165" s="121"/>
    </row>
    <row r="166" spans="15:20" x14ac:dyDescent="0.25">
      <c r="O166" s="120"/>
      <c r="P166" s="121"/>
      <c r="Q166" s="122"/>
      <c r="T166" s="121"/>
    </row>
    <row r="167" spans="15:20" x14ac:dyDescent="0.25">
      <c r="O167" s="120"/>
      <c r="P167" s="121"/>
      <c r="Q167" s="122"/>
      <c r="T167" s="121"/>
    </row>
    <row r="168" spans="15:20" x14ac:dyDescent="0.25">
      <c r="O168" s="120"/>
      <c r="P168" s="121"/>
      <c r="Q168" s="122"/>
      <c r="T168" s="121"/>
    </row>
    <row r="169" spans="15:20" x14ac:dyDescent="0.25">
      <c r="O169" s="120"/>
      <c r="P169" s="121"/>
      <c r="Q169" s="122"/>
      <c r="T169" s="121"/>
    </row>
    <row r="170" spans="15:20" x14ac:dyDescent="0.25">
      <c r="O170" s="120"/>
      <c r="P170" s="121"/>
      <c r="Q170" s="122"/>
      <c r="T170" s="121"/>
    </row>
    <row r="171" spans="15:20" x14ac:dyDescent="0.25">
      <c r="O171" s="120"/>
      <c r="P171" s="121"/>
      <c r="Q171" s="122"/>
      <c r="T171" s="121"/>
    </row>
    <row r="172" spans="15:20" x14ac:dyDescent="0.25">
      <c r="O172" s="120"/>
      <c r="P172" s="121"/>
      <c r="Q172" s="122"/>
      <c r="T172" s="121"/>
    </row>
    <row r="173" spans="15:20" x14ac:dyDescent="0.25">
      <c r="O173" s="120"/>
      <c r="P173" s="121"/>
      <c r="Q173" s="122"/>
      <c r="T173" s="121"/>
    </row>
    <row r="174" spans="15:20" x14ac:dyDescent="0.25">
      <c r="O174" s="120"/>
      <c r="P174" s="121"/>
      <c r="Q174" s="122"/>
      <c r="T174" s="121"/>
    </row>
    <row r="175" spans="15:20" x14ac:dyDescent="0.25">
      <c r="O175" s="120"/>
      <c r="P175" s="121"/>
      <c r="Q175" s="122"/>
      <c r="T175" s="121"/>
    </row>
    <row r="176" spans="15:20" x14ac:dyDescent="0.25">
      <c r="O176" s="120"/>
      <c r="P176" s="121"/>
      <c r="Q176" s="122"/>
      <c r="T176" s="121"/>
    </row>
    <row r="177" spans="15:20" x14ac:dyDescent="0.25">
      <c r="O177" s="120"/>
      <c r="P177" s="121"/>
      <c r="Q177" s="122"/>
      <c r="T177" s="121"/>
    </row>
    <row r="178" spans="15:20" x14ac:dyDescent="0.25">
      <c r="O178" s="120"/>
      <c r="P178" s="121"/>
      <c r="Q178" s="122"/>
      <c r="T178" s="121"/>
    </row>
    <row r="179" spans="15:20" x14ac:dyDescent="0.25">
      <c r="O179" s="120"/>
      <c r="P179" s="121"/>
      <c r="Q179" s="122"/>
      <c r="T179" s="121"/>
    </row>
    <row r="180" spans="15:20" x14ac:dyDescent="0.25">
      <c r="O180" s="120"/>
      <c r="P180" s="121"/>
      <c r="Q180" s="122"/>
      <c r="T180" s="121"/>
    </row>
    <row r="181" spans="15:20" x14ac:dyDescent="0.25">
      <c r="O181" s="120"/>
      <c r="P181" s="121"/>
      <c r="Q181" s="122"/>
      <c r="T181" s="121"/>
    </row>
    <row r="182" spans="15:20" x14ac:dyDescent="0.25">
      <c r="O182" s="120"/>
      <c r="P182" s="121"/>
      <c r="Q182" s="122"/>
      <c r="T182" s="121"/>
    </row>
    <row r="183" spans="15:20" x14ac:dyDescent="0.25">
      <c r="O183" s="120"/>
      <c r="P183" s="121"/>
      <c r="Q183" s="122"/>
      <c r="T183" s="121"/>
    </row>
    <row r="184" spans="15:20" x14ac:dyDescent="0.25">
      <c r="O184" s="120"/>
      <c r="P184" s="121"/>
      <c r="Q184" s="122"/>
      <c r="T184" s="121"/>
    </row>
    <row r="185" spans="15:20" x14ac:dyDescent="0.25">
      <c r="O185" s="120"/>
      <c r="P185" s="121"/>
      <c r="Q185" s="122"/>
      <c r="T185" s="121"/>
    </row>
    <row r="186" spans="15:20" x14ac:dyDescent="0.25">
      <c r="O186" s="120"/>
      <c r="P186" s="121"/>
      <c r="Q186" s="122"/>
      <c r="T186" s="121"/>
    </row>
    <row r="187" spans="15:20" x14ac:dyDescent="0.25">
      <c r="O187" s="120"/>
      <c r="P187" s="121"/>
      <c r="Q187" s="122"/>
      <c r="T187" s="121"/>
    </row>
    <row r="188" spans="15:20" x14ac:dyDescent="0.25">
      <c r="O188" s="120"/>
      <c r="P188" s="121"/>
      <c r="Q188" s="122"/>
      <c r="T188" s="121"/>
    </row>
    <row r="189" spans="15:20" x14ac:dyDescent="0.25">
      <c r="O189" s="120"/>
      <c r="P189" s="121"/>
      <c r="Q189" s="122"/>
      <c r="T189" s="121"/>
    </row>
    <row r="190" spans="15:20" x14ac:dyDescent="0.25">
      <c r="O190" s="120"/>
      <c r="P190" s="121"/>
      <c r="Q190" s="122"/>
      <c r="T190" s="121"/>
    </row>
    <row r="191" spans="15:20" x14ac:dyDescent="0.25">
      <c r="O191" s="120"/>
      <c r="P191" s="121"/>
      <c r="Q191" s="122"/>
      <c r="T191" s="121"/>
    </row>
    <row r="192" spans="15:20" x14ac:dyDescent="0.25">
      <c r="O192" s="120"/>
      <c r="P192" s="121"/>
      <c r="Q192" s="122"/>
      <c r="T192" s="121"/>
    </row>
    <row r="193" spans="15:20" x14ac:dyDescent="0.25">
      <c r="O193" s="120"/>
      <c r="P193" s="121"/>
      <c r="Q193" s="122"/>
      <c r="T193" s="121"/>
    </row>
    <row r="194" spans="15:20" x14ac:dyDescent="0.25">
      <c r="O194" s="120"/>
      <c r="P194" s="121"/>
      <c r="Q194" s="122"/>
      <c r="T194" s="121"/>
    </row>
    <row r="195" spans="15:20" x14ac:dyDescent="0.25">
      <c r="O195" s="120"/>
      <c r="P195" s="121"/>
      <c r="Q195" s="122"/>
      <c r="T195" s="121"/>
    </row>
    <row r="196" spans="15:20" x14ac:dyDescent="0.25">
      <c r="O196" s="120"/>
      <c r="P196" s="121"/>
      <c r="Q196" s="122"/>
      <c r="T196" s="121"/>
    </row>
    <row r="197" spans="15:20" x14ac:dyDescent="0.25">
      <c r="O197" s="120"/>
      <c r="P197" s="121"/>
      <c r="Q197" s="122"/>
      <c r="T197" s="121"/>
    </row>
    <row r="198" spans="15:20" x14ac:dyDescent="0.25">
      <c r="O198" s="120"/>
      <c r="P198" s="121"/>
      <c r="Q198" s="122"/>
      <c r="T198" s="121"/>
    </row>
    <row r="199" spans="15:20" x14ac:dyDescent="0.25">
      <c r="O199" s="120"/>
      <c r="P199" s="121"/>
      <c r="Q199" s="122"/>
      <c r="T199" s="121"/>
    </row>
    <row r="200" spans="15:20" x14ac:dyDescent="0.25">
      <c r="O200" s="120"/>
      <c r="P200" s="121"/>
      <c r="Q200" s="122"/>
      <c r="T200" s="121"/>
    </row>
    <row r="201" spans="15:20" x14ac:dyDescent="0.25">
      <c r="O201" s="120"/>
      <c r="P201" s="121"/>
      <c r="Q201" s="122"/>
      <c r="T201" s="121"/>
    </row>
    <row r="202" spans="15:20" x14ac:dyDescent="0.25">
      <c r="O202" s="120"/>
      <c r="P202" s="121"/>
      <c r="Q202" s="122"/>
      <c r="T202" s="121"/>
    </row>
    <row r="203" spans="15:20" x14ac:dyDescent="0.25">
      <c r="O203" s="120"/>
      <c r="P203" s="121"/>
      <c r="Q203" s="122"/>
      <c r="T203" s="121"/>
    </row>
    <row r="204" spans="15:20" x14ac:dyDescent="0.25">
      <c r="O204" s="120"/>
      <c r="P204" s="121"/>
      <c r="Q204" s="122"/>
      <c r="T204" s="121"/>
    </row>
    <row r="205" spans="15:20" x14ac:dyDescent="0.25">
      <c r="O205" s="120"/>
      <c r="P205" s="121"/>
      <c r="Q205" s="122"/>
      <c r="T205" s="121"/>
    </row>
    <row r="206" spans="15:20" x14ac:dyDescent="0.25">
      <c r="O206" s="120"/>
      <c r="P206" s="121"/>
      <c r="Q206" s="122"/>
      <c r="T206" s="121"/>
    </row>
    <row r="207" spans="15:20" x14ac:dyDescent="0.25">
      <c r="O207" s="120"/>
      <c r="P207" s="121"/>
      <c r="Q207" s="122"/>
      <c r="T207" s="121"/>
    </row>
    <row r="208" spans="15:20" x14ac:dyDescent="0.25">
      <c r="O208" s="120"/>
      <c r="P208" s="121"/>
      <c r="Q208" s="122"/>
      <c r="T208" s="121"/>
    </row>
    <row r="209" spans="15:20" x14ac:dyDescent="0.25">
      <c r="O209" s="120"/>
      <c r="P209" s="121"/>
      <c r="Q209" s="122"/>
      <c r="T209" s="121"/>
    </row>
    <row r="210" spans="15:20" x14ac:dyDescent="0.25">
      <c r="O210" s="120"/>
      <c r="P210" s="121"/>
      <c r="Q210" s="122"/>
      <c r="T210" s="121"/>
    </row>
    <row r="211" spans="15:20" x14ac:dyDescent="0.25">
      <c r="O211" s="120"/>
      <c r="P211" s="121"/>
      <c r="Q211" s="122"/>
      <c r="T211" s="121"/>
    </row>
    <row r="212" spans="15:20" x14ac:dyDescent="0.25">
      <c r="O212" s="120"/>
      <c r="P212" s="121"/>
      <c r="Q212" s="122"/>
      <c r="T212" s="121"/>
    </row>
    <row r="213" spans="15:20" x14ac:dyDescent="0.25">
      <c r="O213" s="120"/>
      <c r="P213" s="121"/>
      <c r="Q213" s="122"/>
      <c r="T213" s="121"/>
    </row>
    <row r="214" spans="15:20" x14ac:dyDescent="0.25">
      <c r="O214" s="120"/>
      <c r="P214" s="121"/>
      <c r="Q214" s="122"/>
      <c r="T214" s="121"/>
    </row>
    <row r="215" spans="15:20" x14ac:dyDescent="0.25">
      <c r="O215" s="120"/>
      <c r="P215" s="121"/>
      <c r="Q215" s="122"/>
      <c r="T215" s="121"/>
    </row>
    <row r="216" spans="15:20" x14ac:dyDescent="0.25">
      <c r="O216" s="120"/>
      <c r="P216" s="121"/>
      <c r="Q216" s="122"/>
      <c r="T216" s="121"/>
    </row>
    <row r="217" spans="15:20" x14ac:dyDescent="0.25">
      <c r="O217" s="120"/>
      <c r="P217" s="121"/>
      <c r="Q217" s="122"/>
      <c r="T217" s="121"/>
    </row>
    <row r="218" spans="15:20" x14ac:dyDescent="0.25">
      <c r="O218" s="120"/>
      <c r="P218" s="121"/>
      <c r="Q218" s="122"/>
      <c r="T218" s="121"/>
    </row>
    <row r="219" spans="15:20" x14ac:dyDescent="0.25">
      <c r="O219" s="120"/>
      <c r="P219" s="121"/>
      <c r="Q219" s="122"/>
      <c r="T219" s="121"/>
    </row>
    <row r="220" spans="15:20" x14ac:dyDescent="0.25">
      <c r="O220" s="120"/>
      <c r="P220" s="121"/>
      <c r="Q220" s="122"/>
      <c r="T220" s="121"/>
    </row>
    <row r="221" spans="15:20" x14ac:dyDescent="0.25">
      <c r="O221" s="120"/>
      <c r="P221" s="121"/>
      <c r="Q221" s="122"/>
      <c r="T221" s="121"/>
    </row>
    <row r="222" spans="15:20" x14ac:dyDescent="0.25">
      <c r="O222" s="120"/>
      <c r="P222" s="121"/>
      <c r="Q222" s="122"/>
      <c r="T222" s="121"/>
    </row>
    <row r="223" spans="15:20" x14ac:dyDescent="0.25">
      <c r="O223" s="120"/>
      <c r="P223" s="121"/>
      <c r="Q223" s="122"/>
      <c r="T223" s="121"/>
    </row>
    <row r="224" spans="15:20" x14ac:dyDescent="0.25">
      <c r="O224" s="120"/>
      <c r="P224" s="121"/>
      <c r="Q224" s="122"/>
      <c r="T224" s="121"/>
    </row>
    <row r="225" spans="15:20" x14ac:dyDescent="0.25">
      <c r="O225" s="120"/>
      <c r="P225" s="121"/>
      <c r="Q225" s="122"/>
      <c r="T225" s="121"/>
    </row>
    <row r="226" spans="15:20" x14ac:dyDescent="0.25">
      <c r="O226" s="120"/>
      <c r="P226" s="121"/>
      <c r="Q226" s="122"/>
      <c r="T226" s="121"/>
    </row>
    <row r="227" spans="15:20" x14ac:dyDescent="0.25">
      <c r="O227" s="120"/>
      <c r="P227" s="121"/>
      <c r="Q227" s="122"/>
      <c r="T227" s="121"/>
    </row>
    <row r="228" spans="15:20" x14ac:dyDescent="0.25">
      <c r="O228" s="120"/>
      <c r="P228" s="121"/>
      <c r="Q228" s="122"/>
      <c r="T228" s="121"/>
    </row>
    <row r="229" spans="15:20" x14ac:dyDescent="0.25">
      <c r="O229" s="120"/>
      <c r="P229" s="121"/>
      <c r="Q229" s="122"/>
      <c r="T229" s="121"/>
    </row>
    <row r="230" spans="15:20" x14ac:dyDescent="0.25">
      <c r="O230" s="120"/>
      <c r="P230" s="121"/>
      <c r="Q230" s="122"/>
      <c r="T230" s="121"/>
    </row>
    <row r="231" spans="15:20" x14ac:dyDescent="0.25">
      <c r="O231" s="120"/>
      <c r="P231" s="121"/>
      <c r="Q231" s="122"/>
      <c r="T231" s="121"/>
    </row>
    <row r="232" spans="15:20" x14ac:dyDescent="0.25">
      <c r="O232" s="120"/>
      <c r="P232" s="121"/>
      <c r="Q232" s="122"/>
      <c r="T232" s="121"/>
    </row>
    <row r="233" spans="15:20" x14ac:dyDescent="0.25">
      <c r="O233" s="120"/>
      <c r="P233" s="121"/>
      <c r="Q233" s="122"/>
      <c r="T233" s="121"/>
    </row>
    <row r="234" spans="15:20" x14ac:dyDescent="0.25">
      <c r="O234" s="120"/>
      <c r="P234" s="121"/>
      <c r="Q234" s="122"/>
      <c r="T234" s="121"/>
    </row>
    <row r="235" spans="15:20" x14ac:dyDescent="0.25">
      <c r="O235" s="120"/>
      <c r="P235" s="121"/>
      <c r="Q235" s="122"/>
      <c r="T235" s="121"/>
    </row>
    <row r="236" spans="15:20" x14ac:dyDescent="0.25">
      <c r="O236" s="120"/>
      <c r="P236" s="121"/>
      <c r="Q236" s="122"/>
      <c r="T236" s="121"/>
    </row>
    <row r="237" spans="15:20" x14ac:dyDescent="0.25">
      <c r="O237" s="120"/>
      <c r="P237" s="121"/>
      <c r="Q237" s="122"/>
      <c r="T237" s="121"/>
    </row>
    <row r="238" spans="15:20" x14ac:dyDescent="0.25">
      <c r="O238" s="120"/>
      <c r="P238" s="121"/>
      <c r="Q238" s="122"/>
      <c r="T238" s="121"/>
    </row>
    <row r="239" spans="15:20" x14ac:dyDescent="0.25">
      <c r="O239" s="120"/>
      <c r="P239" s="121"/>
      <c r="Q239" s="122"/>
      <c r="T239" s="121"/>
    </row>
    <row r="240" spans="15:20" x14ac:dyDescent="0.25">
      <c r="O240" s="120"/>
      <c r="P240" s="121"/>
      <c r="Q240" s="122"/>
      <c r="T240" s="121"/>
    </row>
    <row r="241" spans="15:20" x14ac:dyDescent="0.25">
      <c r="O241" s="120"/>
      <c r="P241" s="121"/>
      <c r="Q241" s="122"/>
      <c r="T241" s="121"/>
    </row>
    <row r="242" spans="15:20" x14ac:dyDescent="0.25">
      <c r="O242" s="120"/>
      <c r="P242" s="121"/>
      <c r="Q242" s="122"/>
      <c r="T242" s="121"/>
    </row>
    <row r="243" spans="15:20" x14ac:dyDescent="0.25">
      <c r="O243" s="120"/>
      <c r="P243" s="121"/>
      <c r="Q243" s="122"/>
      <c r="T243" s="121"/>
    </row>
    <row r="244" spans="15:20" x14ac:dyDescent="0.25">
      <c r="O244" s="120"/>
      <c r="P244" s="121"/>
      <c r="Q244" s="122"/>
      <c r="T244" s="121"/>
    </row>
    <row r="245" spans="15:20" x14ac:dyDescent="0.25">
      <c r="O245" s="120"/>
      <c r="P245" s="121"/>
      <c r="Q245" s="122"/>
      <c r="T245" s="121"/>
    </row>
    <row r="246" spans="15:20" x14ac:dyDescent="0.25">
      <c r="O246" s="120"/>
      <c r="P246" s="121"/>
      <c r="Q246" s="122"/>
      <c r="T246" s="121"/>
    </row>
    <row r="247" spans="15:20" x14ac:dyDescent="0.25">
      <c r="O247" s="120"/>
      <c r="P247" s="121"/>
      <c r="Q247" s="122"/>
      <c r="T247" s="121"/>
    </row>
    <row r="248" spans="15:20" x14ac:dyDescent="0.25">
      <c r="O248" s="120"/>
      <c r="P248" s="121"/>
      <c r="Q248" s="122"/>
      <c r="T248" s="121"/>
    </row>
    <row r="249" spans="15:20" x14ac:dyDescent="0.25">
      <c r="O249" s="120"/>
      <c r="P249" s="121"/>
      <c r="Q249" s="122"/>
      <c r="T249" s="121"/>
    </row>
    <row r="250" spans="15:20" x14ac:dyDescent="0.25">
      <c r="O250" s="120"/>
      <c r="P250" s="121"/>
      <c r="Q250" s="122"/>
      <c r="T250" s="121"/>
    </row>
    <row r="251" spans="15:20" x14ac:dyDescent="0.25">
      <c r="O251" s="120"/>
      <c r="P251" s="121"/>
      <c r="Q251" s="122"/>
      <c r="T251" s="121"/>
    </row>
    <row r="252" spans="15:20" x14ac:dyDescent="0.25">
      <c r="O252" s="120"/>
      <c r="P252" s="121"/>
      <c r="Q252" s="122"/>
      <c r="T252" s="121"/>
    </row>
    <row r="253" spans="15:20" x14ac:dyDescent="0.25">
      <c r="O253" s="120"/>
      <c r="P253" s="121"/>
      <c r="Q253" s="122"/>
      <c r="T253" s="121"/>
    </row>
    <row r="254" spans="15:20" x14ac:dyDescent="0.25">
      <c r="O254" s="120"/>
      <c r="P254" s="121"/>
      <c r="Q254" s="122"/>
      <c r="T254" s="121"/>
    </row>
    <row r="255" spans="15:20" x14ac:dyDescent="0.25">
      <c r="O255" s="120"/>
      <c r="P255" s="121"/>
      <c r="Q255" s="122"/>
      <c r="T255" s="121"/>
    </row>
    <row r="256" spans="15:20" x14ac:dyDescent="0.25">
      <c r="O256" s="120"/>
      <c r="P256" s="121"/>
      <c r="Q256" s="122"/>
      <c r="T256" s="121"/>
    </row>
    <row r="257" spans="15:20" x14ac:dyDescent="0.25">
      <c r="O257" s="120"/>
      <c r="P257" s="121"/>
      <c r="Q257" s="122"/>
      <c r="T257" s="121"/>
    </row>
    <row r="258" spans="15:20" x14ac:dyDescent="0.25">
      <c r="O258" s="120"/>
      <c r="P258" s="121"/>
      <c r="Q258" s="122"/>
      <c r="T258" s="121"/>
    </row>
    <row r="259" spans="15:20" x14ac:dyDescent="0.25">
      <c r="O259" s="120"/>
      <c r="P259" s="121"/>
      <c r="Q259" s="122"/>
      <c r="T259" s="121"/>
    </row>
    <row r="260" spans="15:20" x14ac:dyDescent="0.25">
      <c r="O260" s="120"/>
      <c r="P260" s="121"/>
      <c r="Q260" s="122"/>
      <c r="T260" s="121"/>
    </row>
    <row r="261" spans="15:20" x14ac:dyDescent="0.25">
      <c r="O261" s="120"/>
      <c r="P261" s="121"/>
      <c r="Q261" s="122"/>
      <c r="T261" s="121"/>
    </row>
    <row r="262" spans="15:20" x14ac:dyDescent="0.25">
      <c r="O262" s="120"/>
      <c r="P262" s="121"/>
      <c r="Q262" s="122"/>
      <c r="T262" s="121"/>
    </row>
    <row r="263" spans="15:20" x14ac:dyDescent="0.25">
      <c r="O263" s="120"/>
      <c r="P263" s="121"/>
      <c r="Q263" s="122"/>
      <c r="T263" s="121"/>
    </row>
    <row r="264" spans="15:20" x14ac:dyDescent="0.25">
      <c r="O264" s="120"/>
      <c r="P264" s="121"/>
      <c r="Q264" s="122"/>
      <c r="T264" s="121"/>
    </row>
    <row r="265" spans="15:20" x14ac:dyDescent="0.25">
      <c r="O265" s="120"/>
      <c r="P265" s="121"/>
      <c r="Q265" s="122"/>
      <c r="T265" s="121"/>
    </row>
    <row r="266" spans="15:20" x14ac:dyDescent="0.25">
      <c r="O266" s="120"/>
      <c r="P266" s="121"/>
      <c r="Q266" s="122"/>
      <c r="T266" s="121"/>
    </row>
    <row r="267" spans="15:20" x14ac:dyDescent="0.25">
      <c r="O267" s="120"/>
      <c r="P267" s="121"/>
      <c r="Q267" s="122"/>
      <c r="T267" s="121"/>
    </row>
    <row r="268" spans="15:20" x14ac:dyDescent="0.25">
      <c r="O268" s="120"/>
      <c r="P268" s="121"/>
      <c r="Q268" s="122"/>
      <c r="T268" s="121"/>
    </row>
    <row r="269" spans="15:20" x14ac:dyDescent="0.25">
      <c r="O269" s="120"/>
      <c r="P269" s="121"/>
      <c r="Q269" s="122"/>
      <c r="T269" s="121"/>
    </row>
    <row r="270" spans="15:20" x14ac:dyDescent="0.25">
      <c r="O270" s="120"/>
      <c r="P270" s="121"/>
      <c r="Q270" s="122"/>
      <c r="T270" s="121"/>
    </row>
    <row r="271" spans="15:20" x14ac:dyDescent="0.25">
      <c r="O271" s="120"/>
      <c r="P271" s="121"/>
      <c r="Q271" s="122"/>
      <c r="T271" s="121"/>
    </row>
    <row r="272" spans="15:20" x14ac:dyDescent="0.25">
      <c r="O272" s="120"/>
      <c r="P272" s="121"/>
      <c r="Q272" s="122"/>
      <c r="T272" s="121"/>
    </row>
    <row r="273" spans="15:20" x14ac:dyDescent="0.25">
      <c r="O273" s="120"/>
      <c r="P273" s="121"/>
      <c r="Q273" s="122"/>
      <c r="T273" s="121"/>
    </row>
    <row r="274" spans="15:20" x14ac:dyDescent="0.25">
      <c r="O274" s="120"/>
      <c r="P274" s="121"/>
      <c r="Q274" s="122"/>
      <c r="T274" s="121"/>
    </row>
    <row r="275" spans="15:20" x14ac:dyDescent="0.25">
      <c r="O275" s="120"/>
      <c r="P275" s="121"/>
      <c r="Q275" s="122"/>
      <c r="T275" s="121"/>
    </row>
    <row r="276" spans="15:20" x14ac:dyDescent="0.25">
      <c r="O276" s="120"/>
      <c r="P276" s="121"/>
      <c r="Q276" s="122"/>
      <c r="T276" s="121"/>
    </row>
    <row r="277" spans="15:20" x14ac:dyDescent="0.25">
      <c r="O277" s="120"/>
      <c r="P277" s="121"/>
      <c r="Q277" s="122"/>
      <c r="T277" s="121"/>
    </row>
    <row r="278" spans="15:20" x14ac:dyDescent="0.25">
      <c r="O278" s="120"/>
      <c r="P278" s="121"/>
      <c r="Q278" s="122"/>
      <c r="T278" s="121"/>
    </row>
    <row r="279" spans="15:20" x14ac:dyDescent="0.25">
      <c r="O279" s="120"/>
      <c r="P279" s="121"/>
      <c r="Q279" s="122"/>
      <c r="T279" s="121"/>
    </row>
    <row r="280" spans="15:20" x14ac:dyDescent="0.25">
      <c r="O280" s="120"/>
      <c r="P280" s="121"/>
      <c r="Q280" s="122"/>
      <c r="T280" s="121"/>
    </row>
    <row r="281" spans="15:20" x14ac:dyDescent="0.25">
      <c r="O281" s="120"/>
      <c r="P281" s="121"/>
      <c r="Q281" s="122"/>
      <c r="T281" s="121"/>
    </row>
    <row r="282" spans="15:20" x14ac:dyDescent="0.25">
      <c r="O282" s="120"/>
      <c r="P282" s="121"/>
      <c r="Q282" s="122"/>
      <c r="T282" s="121"/>
    </row>
    <row r="283" spans="15:20" x14ac:dyDescent="0.25">
      <c r="O283" s="120"/>
      <c r="P283" s="121"/>
      <c r="Q283" s="122"/>
      <c r="T283" s="121"/>
    </row>
    <row r="284" spans="15:20" x14ac:dyDescent="0.25">
      <c r="O284" s="120"/>
      <c r="P284" s="121"/>
      <c r="Q284" s="122"/>
      <c r="T284" s="121"/>
    </row>
    <row r="285" spans="15:20" x14ac:dyDescent="0.25">
      <c r="O285" s="120"/>
      <c r="P285" s="121"/>
      <c r="Q285" s="122"/>
      <c r="T285" s="121"/>
    </row>
    <row r="286" spans="15:20" x14ac:dyDescent="0.25">
      <c r="O286" s="120"/>
      <c r="P286" s="121"/>
      <c r="Q286" s="122"/>
      <c r="T286" s="121"/>
    </row>
    <row r="287" spans="15:20" x14ac:dyDescent="0.25">
      <c r="O287" s="120"/>
      <c r="P287" s="121"/>
      <c r="Q287" s="122"/>
      <c r="T287" s="121"/>
    </row>
    <row r="288" spans="15:20" x14ac:dyDescent="0.25">
      <c r="O288" s="120"/>
      <c r="P288" s="121"/>
      <c r="Q288" s="122"/>
      <c r="T288" s="121"/>
    </row>
    <row r="289" spans="15:20" x14ac:dyDescent="0.25">
      <c r="O289" s="120"/>
      <c r="P289" s="121"/>
      <c r="Q289" s="122"/>
      <c r="T289" s="121"/>
    </row>
    <row r="290" spans="15:20" x14ac:dyDescent="0.25">
      <c r="O290" s="120"/>
      <c r="P290" s="121"/>
      <c r="Q290" s="122"/>
      <c r="T290" s="121"/>
    </row>
    <row r="291" spans="15:20" x14ac:dyDescent="0.25">
      <c r="O291" s="120"/>
      <c r="P291" s="121"/>
      <c r="Q291" s="122"/>
      <c r="T291" s="121"/>
    </row>
    <row r="292" spans="15:20" x14ac:dyDescent="0.25">
      <c r="O292" s="120"/>
      <c r="P292" s="121"/>
      <c r="Q292" s="122"/>
      <c r="T292" s="121"/>
    </row>
    <row r="293" spans="15:20" x14ac:dyDescent="0.25">
      <c r="O293" s="120"/>
      <c r="P293" s="121"/>
      <c r="Q293" s="122"/>
      <c r="T293" s="121"/>
    </row>
    <row r="294" spans="15:20" x14ac:dyDescent="0.25">
      <c r="O294" s="120"/>
      <c r="P294" s="121"/>
      <c r="Q294" s="122"/>
      <c r="T294" s="121"/>
    </row>
    <row r="295" spans="15:20" x14ac:dyDescent="0.25">
      <c r="O295" s="120"/>
      <c r="P295" s="121"/>
      <c r="Q295" s="122"/>
      <c r="T295" s="121"/>
    </row>
    <row r="296" spans="15:20" x14ac:dyDescent="0.25">
      <c r="O296" s="120"/>
      <c r="P296" s="121"/>
      <c r="Q296" s="122"/>
      <c r="T296" s="121"/>
    </row>
    <row r="297" spans="15:20" x14ac:dyDescent="0.25">
      <c r="O297" s="120"/>
      <c r="P297" s="121"/>
      <c r="Q297" s="122"/>
      <c r="T297" s="121"/>
    </row>
    <row r="298" spans="15:20" x14ac:dyDescent="0.25">
      <c r="O298" s="120"/>
      <c r="P298" s="121"/>
      <c r="Q298" s="122"/>
      <c r="T298" s="121"/>
    </row>
    <row r="299" spans="15:20" x14ac:dyDescent="0.25">
      <c r="O299" s="120"/>
      <c r="P299" s="121"/>
      <c r="Q299" s="122"/>
      <c r="T299" s="121"/>
    </row>
    <row r="300" spans="15:20" x14ac:dyDescent="0.25">
      <c r="O300" s="120"/>
      <c r="P300" s="121"/>
      <c r="Q300" s="122"/>
      <c r="T300" s="121"/>
    </row>
    <row r="301" spans="15:20" x14ac:dyDescent="0.25">
      <c r="O301" s="120"/>
      <c r="P301" s="121"/>
      <c r="Q301" s="122"/>
      <c r="T301" s="121"/>
    </row>
    <row r="302" spans="15:20" x14ac:dyDescent="0.25">
      <c r="O302" s="120"/>
      <c r="P302" s="121"/>
      <c r="Q302" s="122"/>
      <c r="T302" s="121"/>
    </row>
    <row r="303" spans="15:20" x14ac:dyDescent="0.25">
      <c r="O303" s="120"/>
      <c r="P303" s="121"/>
      <c r="Q303" s="122"/>
      <c r="T303" s="121"/>
    </row>
    <row r="304" spans="15:20" x14ac:dyDescent="0.25">
      <c r="O304" s="120"/>
      <c r="P304" s="121"/>
      <c r="Q304" s="122"/>
      <c r="T304" s="121"/>
    </row>
    <row r="305" spans="15:20" x14ac:dyDescent="0.25">
      <c r="O305" s="120"/>
      <c r="P305" s="121"/>
      <c r="Q305" s="122"/>
      <c r="T305" s="121"/>
    </row>
    <row r="306" spans="15:20" x14ac:dyDescent="0.25">
      <c r="O306" s="120"/>
      <c r="P306" s="121"/>
      <c r="Q306" s="122"/>
      <c r="T306" s="121"/>
    </row>
    <row r="307" spans="15:20" x14ac:dyDescent="0.25">
      <c r="O307" s="120"/>
      <c r="P307" s="121"/>
      <c r="Q307" s="122"/>
      <c r="T307" s="121"/>
    </row>
    <row r="308" spans="15:20" x14ac:dyDescent="0.25">
      <c r="O308" s="120"/>
      <c r="P308" s="121"/>
      <c r="Q308" s="122"/>
      <c r="T308" s="121"/>
    </row>
    <row r="309" spans="15:20" x14ac:dyDescent="0.25">
      <c r="O309" s="120"/>
      <c r="P309" s="121"/>
      <c r="Q309" s="122"/>
      <c r="T309" s="121"/>
    </row>
    <row r="310" spans="15:20" x14ac:dyDescent="0.25">
      <c r="O310" s="120"/>
      <c r="P310" s="121"/>
      <c r="Q310" s="122"/>
      <c r="T310" s="121"/>
    </row>
    <row r="311" spans="15:20" x14ac:dyDescent="0.25">
      <c r="O311" s="120"/>
      <c r="P311" s="121"/>
      <c r="Q311" s="122"/>
      <c r="T311" s="121"/>
    </row>
    <row r="312" spans="15:20" x14ac:dyDescent="0.25">
      <c r="O312" s="120"/>
      <c r="P312" s="121"/>
      <c r="Q312" s="122"/>
      <c r="T312" s="121"/>
    </row>
    <row r="313" spans="15:20" x14ac:dyDescent="0.25">
      <c r="O313" s="120"/>
      <c r="P313" s="121"/>
      <c r="Q313" s="122"/>
      <c r="T313" s="121"/>
    </row>
    <row r="314" spans="15:20" x14ac:dyDescent="0.25">
      <c r="O314" s="120"/>
      <c r="P314" s="121"/>
      <c r="Q314" s="122"/>
      <c r="T314" s="121"/>
    </row>
    <row r="315" spans="15:20" x14ac:dyDescent="0.25">
      <c r="O315" s="120"/>
      <c r="P315" s="121"/>
      <c r="Q315" s="122"/>
      <c r="T315" s="121"/>
    </row>
    <row r="316" spans="15:20" x14ac:dyDescent="0.25">
      <c r="O316" s="120"/>
      <c r="P316" s="121"/>
      <c r="Q316" s="122"/>
      <c r="T316" s="121"/>
    </row>
    <row r="317" spans="15:20" x14ac:dyDescent="0.25">
      <c r="O317" s="120"/>
      <c r="P317" s="121"/>
      <c r="Q317" s="122"/>
      <c r="T317" s="121"/>
    </row>
    <row r="318" spans="15:20" x14ac:dyDescent="0.25">
      <c r="O318" s="120"/>
      <c r="P318" s="121"/>
      <c r="Q318" s="122"/>
      <c r="T318" s="121"/>
    </row>
    <row r="319" spans="15:20" x14ac:dyDescent="0.25">
      <c r="O319" s="120"/>
      <c r="P319" s="121"/>
      <c r="Q319" s="122"/>
      <c r="T319" s="121"/>
    </row>
    <row r="320" spans="15:20" x14ac:dyDescent="0.25">
      <c r="O320" s="120"/>
      <c r="P320" s="121"/>
      <c r="Q320" s="122"/>
      <c r="T320" s="121"/>
    </row>
    <row r="321" spans="15:20" x14ac:dyDescent="0.25">
      <c r="O321" s="120"/>
      <c r="P321" s="121"/>
      <c r="Q321" s="122"/>
      <c r="T321" s="121"/>
    </row>
    <row r="322" spans="15:20" x14ac:dyDescent="0.25">
      <c r="O322" s="120"/>
      <c r="P322" s="121"/>
      <c r="Q322" s="122"/>
      <c r="T322" s="121"/>
    </row>
    <row r="323" spans="15:20" x14ac:dyDescent="0.25">
      <c r="O323" s="120"/>
      <c r="P323" s="121"/>
      <c r="Q323" s="122"/>
      <c r="T323" s="121"/>
    </row>
    <row r="324" spans="15:20" x14ac:dyDescent="0.25">
      <c r="O324" s="120"/>
      <c r="P324" s="121"/>
      <c r="Q324" s="122"/>
      <c r="T324" s="121"/>
    </row>
    <row r="325" spans="15:20" x14ac:dyDescent="0.25">
      <c r="O325" s="120"/>
      <c r="P325" s="121"/>
      <c r="Q325" s="122"/>
      <c r="T325" s="121"/>
    </row>
    <row r="326" spans="15:20" x14ac:dyDescent="0.25">
      <c r="O326" s="120"/>
      <c r="P326" s="121"/>
      <c r="Q326" s="122"/>
      <c r="T326" s="121"/>
    </row>
    <row r="327" spans="15:20" x14ac:dyDescent="0.25">
      <c r="O327" s="120"/>
      <c r="P327" s="121"/>
      <c r="Q327" s="122"/>
      <c r="T327" s="121"/>
    </row>
    <row r="328" spans="15:20" x14ac:dyDescent="0.25">
      <c r="O328" s="120"/>
      <c r="P328" s="121"/>
      <c r="Q328" s="122"/>
      <c r="T328" s="121"/>
    </row>
    <row r="329" spans="15:20" x14ac:dyDescent="0.25">
      <c r="O329" s="120"/>
      <c r="P329" s="121"/>
      <c r="Q329" s="122"/>
      <c r="T329" s="121"/>
    </row>
    <row r="330" spans="15:20" x14ac:dyDescent="0.25">
      <c r="O330" s="120"/>
      <c r="P330" s="121"/>
      <c r="Q330" s="122"/>
      <c r="T330" s="121"/>
    </row>
    <row r="331" spans="15:20" x14ac:dyDescent="0.25">
      <c r="O331" s="120"/>
      <c r="P331" s="121"/>
      <c r="Q331" s="122"/>
      <c r="T331" s="121"/>
    </row>
    <row r="332" spans="15:20" x14ac:dyDescent="0.25">
      <c r="O332" s="120"/>
      <c r="P332" s="121"/>
      <c r="Q332" s="122"/>
      <c r="T332" s="121"/>
    </row>
    <row r="333" spans="15:20" x14ac:dyDescent="0.25">
      <c r="O333" s="120"/>
      <c r="P333" s="121"/>
      <c r="Q333" s="122"/>
      <c r="T333" s="121"/>
    </row>
    <row r="334" spans="15:20" x14ac:dyDescent="0.25">
      <c r="O334" s="120"/>
      <c r="P334" s="121"/>
      <c r="Q334" s="122"/>
      <c r="T334" s="121"/>
    </row>
    <row r="335" spans="15:20" x14ac:dyDescent="0.25">
      <c r="O335" s="120"/>
      <c r="P335" s="121"/>
      <c r="Q335" s="122"/>
      <c r="T335" s="121"/>
    </row>
    <row r="336" spans="15:20" x14ac:dyDescent="0.25">
      <c r="O336" s="120"/>
      <c r="P336" s="121"/>
      <c r="Q336" s="122"/>
      <c r="T336" s="121"/>
    </row>
    <row r="337" spans="15:20" x14ac:dyDescent="0.25">
      <c r="O337" s="120"/>
      <c r="P337" s="121"/>
      <c r="Q337" s="122"/>
      <c r="T337" s="121"/>
    </row>
    <row r="338" spans="15:20" x14ac:dyDescent="0.25">
      <c r="O338" s="120"/>
      <c r="P338" s="121"/>
      <c r="Q338" s="122"/>
      <c r="T338" s="121"/>
    </row>
    <row r="339" spans="15:20" x14ac:dyDescent="0.25">
      <c r="O339" s="120"/>
      <c r="P339" s="121"/>
      <c r="Q339" s="122"/>
      <c r="T339" s="121"/>
    </row>
    <row r="340" spans="15:20" x14ac:dyDescent="0.25">
      <c r="O340" s="120"/>
      <c r="P340" s="121"/>
      <c r="Q340" s="122"/>
      <c r="T340" s="121"/>
    </row>
    <row r="341" spans="15:20" x14ac:dyDescent="0.25">
      <c r="O341" s="120"/>
      <c r="P341" s="121"/>
      <c r="Q341" s="122"/>
      <c r="T341" s="121"/>
    </row>
    <row r="342" spans="15:20" x14ac:dyDescent="0.25">
      <c r="O342" s="120"/>
      <c r="P342" s="121"/>
      <c r="Q342" s="122"/>
      <c r="T342" s="121"/>
    </row>
    <row r="343" spans="15:20" x14ac:dyDescent="0.25">
      <c r="O343" s="120"/>
      <c r="P343" s="121"/>
      <c r="Q343" s="122"/>
      <c r="T343" s="121"/>
    </row>
    <row r="344" spans="15:20" x14ac:dyDescent="0.25">
      <c r="O344" s="120"/>
      <c r="P344" s="121"/>
      <c r="Q344" s="122"/>
      <c r="T344" s="121"/>
    </row>
    <row r="345" spans="15:20" x14ac:dyDescent="0.25">
      <c r="O345" s="120"/>
      <c r="P345" s="121"/>
      <c r="Q345" s="122"/>
      <c r="T345" s="121"/>
    </row>
    <row r="346" spans="15:20" x14ac:dyDescent="0.25">
      <c r="O346" s="120"/>
      <c r="P346" s="121"/>
      <c r="Q346" s="122"/>
      <c r="T346" s="121"/>
    </row>
    <row r="347" spans="15:20" x14ac:dyDescent="0.25">
      <c r="O347" s="120"/>
      <c r="P347" s="121"/>
      <c r="Q347" s="122"/>
      <c r="T347" s="121"/>
    </row>
    <row r="348" spans="15:20" x14ac:dyDescent="0.25">
      <c r="O348" s="120"/>
      <c r="P348" s="121"/>
      <c r="Q348" s="122"/>
      <c r="T348" s="121"/>
    </row>
    <row r="349" spans="15:20" x14ac:dyDescent="0.25">
      <c r="O349" s="120"/>
      <c r="P349" s="121"/>
      <c r="Q349" s="122"/>
      <c r="T349" s="121"/>
    </row>
    <row r="350" spans="15:20" x14ac:dyDescent="0.25">
      <c r="O350" s="120"/>
      <c r="P350" s="121"/>
      <c r="Q350" s="122"/>
      <c r="T350" s="121"/>
    </row>
    <row r="351" spans="15:20" x14ac:dyDescent="0.25">
      <c r="O351" s="120"/>
      <c r="P351" s="121"/>
      <c r="Q351" s="122"/>
      <c r="T351" s="121"/>
    </row>
    <row r="352" spans="15:20" x14ac:dyDescent="0.25">
      <c r="O352" s="120"/>
      <c r="P352" s="121"/>
      <c r="Q352" s="122"/>
      <c r="T352" s="121"/>
    </row>
    <row r="353" spans="15:20" x14ac:dyDescent="0.25">
      <c r="O353" s="120"/>
      <c r="P353" s="121"/>
      <c r="Q353" s="122"/>
      <c r="T353" s="121"/>
    </row>
    <row r="354" spans="15:20" x14ac:dyDescent="0.25">
      <c r="O354" s="120"/>
      <c r="P354" s="121"/>
      <c r="Q354" s="122"/>
      <c r="T354" s="121"/>
    </row>
    <row r="355" spans="15:20" x14ac:dyDescent="0.25">
      <c r="O355" s="120"/>
      <c r="P355" s="121"/>
      <c r="Q355" s="122"/>
      <c r="T355" s="121"/>
    </row>
    <row r="356" spans="15:20" x14ac:dyDescent="0.25">
      <c r="O356" s="120"/>
      <c r="P356" s="133"/>
    </row>
  </sheetData>
  <mergeCells count="19">
    <mergeCell ref="A2:H2"/>
    <mergeCell ref="I2:J2"/>
    <mergeCell ref="B4:C4"/>
    <mergeCell ref="F4:I4"/>
    <mergeCell ref="D4:E4"/>
    <mergeCell ref="A3:I3"/>
    <mergeCell ref="B47:C47"/>
    <mergeCell ref="B48:C48"/>
    <mergeCell ref="B46:C46"/>
    <mergeCell ref="D46:J46"/>
    <mergeCell ref="H5:I5"/>
    <mergeCell ref="F6:G6"/>
    <mergeCell ref="A45:J45"/>
    <mergeCell ref="H6:I6"/>
    <mergeCell ref="B5:C5"/>
    <mergeCell ref="B6:C6"/>
    <mergeCell ref="D5:E5"/>
    <mergeCell ref="D6:E6"/>
    <mergeCell ref="F5:G5"/>
  </mergeCells>
  <pageMargins left="0.47244094488188981" right="0.39370078740157483" top="0.59055118110236227" bottom="0" header="0.31496062992125984" footer="0.19685039370078741"/>
  <pageSetup paperSize="9" orientation="portrait" r:id="rId1"/>
  <headerFooter alignWithMargins="0">
    <oddFooter>&amp;C20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72"/>
  <sheetViews>
    <sheetView view="pageBreakPreview" zoomScaleNormal="100" zoomScaleSheetLayoutView="100" workbookViewId="0">
      <selection activeCell="N22" sqref="N22"/>
    </sheetView>
  </sheetViews>
  <sheetFormatPr defaultRowHeight="12.75" x14ac:dyDescent="0.2"/>
  <cols>
    <col min="1" max="1" width="11.42578125" style="86" customWidth="1"/>
    <col min="2" max="7" width="7.7109375" style="86" customWidth="1"/>
    <col min="8" max="9" width="5.7109375" style="86" customWidth="1"/>
    <col min="10" max="12" width="7.7109375" style="86" customWidth="1"/>
    <col min="13" max="13" width="1.7109375" style="86" customWidth="1"/>
    <col min="14" max="14" width="9.140625" style="86"/>
    <col min="15" max="16" width="9.140625" style="1879"/>
    <col min="17" max="16384" width="9.140625" style="86"/>
  </cols>
  <sheetData>
    <row r="2" spans="1:16" ht="20.100000000000001" customHeight="1" thickBot="1" x14ac:dyDescent="0.3">
      <c r="A2" s="2324" t="s">
        <v>397</v>
      </c>
      <c r="B2" s="2324"/>
      <c r="C2" s="2324"/>
      <c r="D2" s="2324"/>
      <c r="E2" s="2324"/>
      <c r="F2" s="2324"/>
      <c r="G2" s="2324"/>
      <c r="H2" s="2324"/>
      <c r="I2" s="2324"/>
      <c r="J2" s="2324"/>
      <c r="K2" s="2401" t="s">
        <v>531</v>
      </c>
      <c r="L2" s="2401"/>
      <c r="M2" s="2401"/>
    </row>
    <row r="3" spans="1:16" ht="14.25" customHeight="1" x14ac:dyDescent="0.2">
      <c r="B3" s="105"/>
      <c r="C3" s="105"/>
      <c r="D3" s="105"/>
      <c r="I3" s="105"/>
      <c r="J3" s="105"/>
      <c r="K3" s="105"/>
      <c r="L3" s="105"/>
    </row>
    <row r="4" spans="1:16" ht="30" customHeight="1" x14ac:dyDescent="0.25">
      <c r="B4" s="2467" t="s">
        <v>371</v>
      </c>
      <c r="C4" s="2468"/>
      <c r="D4" s="2469"/>
      <c r="E4" s="2468" t="s">
        <v>372</v>
      </c>
      <c r="F4" s="2468"/>
      <c r="G4" s="2469"/>
      <c r="H4" s="138"/>
      <c r="I4" s="792"/>
      <c r="J4" s="2468" t="s">
        <v>373</v>
      </c>
      <c r="K4" s="2468"/>
      <c r="L4" s="2469"/>
      <c r="M4" s="105"/>
    </row>
    <row r="5" spans="1:16" ht="27" customHeight="1" x14ac:dyDescent="0.25">
      <c r="A5" s="135"/>
      <c r="B5" s="2511"/>
      <c r="C5" s="2512"/>
      <c r="D5" s="797" t="s">
        <v>54</v>
      </c>
      <c r="E5" s="2511"/>
      <c r="F5" s="2512"/>
      <c r="G5" s="797" t="s">
        <v>54</v>
      </c>
      <c r="H5" s="2467" t="s">
        <v>370</v>
      </c>
      <c r="I5" s="2469"/>
      <c r="J5" s="2511"/>
      <c r="K5" s="2512"/>
      <c r="L5" s="797" t="s">
        <v>54</v>
      </c>
      <c r="M5" s="134"/>
    </row>
    <row r="6" spans="1:16" ht="12.95" customHeight="1" x14ac:dyDescent="0.2">
      <c r="A6" s="136" t="str">
        <f>' 15'!A7</f>
        <v>období</v>
      </c>
      <c r="B6" s="787" t="s">
        <v>398</v>
      </c>
      <c r="C6" s="142" t="s">
        <v>50</v>
      </c>
      <c r="D6" s="717" t="s">
        <v>63</v>
      </c>
      <c r="E6" s="787" t="s">
        <v>398</v>
      </c>
      <c r="F6" s="142" t="s">
        <v>50</v>
      </c>
      <c r="G6" s="717" t="s">
        <v>63</v>
      </c>
      <c r="H6" s="2533"/>
      <c r="I6" s="2534"/>
      <c r="J6" s="787" t="s">
        <v>398</v>
      </c>
      <c r="K6" s="142" t="s">
        <v>50</v>
      </c>
      <c r="L6" s="717" t="s">
        <v>63</v>
      </c>
      <c r="M6" s="140"/>
    </row>
    <row r="7" spans="1:16" ht="12.95" customHeight="1" x14ac:dyDescent="0.25">
      <c r="A7" s="224">
        <v>2009</v>
      </c>
      <c r="B7" s="1171">
        <v>57.2</v>
      </c>
      <c r="C7" s="1172">
        <v>604.26238957028909</v>
      </c>
      <c r="D7" s="819">
        <v>-8.8000000000000007</v>
      </c>
      <c r="E7" s="1171">
        <v>6.5</v>
      </c>
      <c r="F7" s="1172">
        <v>68.666180632987391</v>
      </c>
      <c r="G7" s="819">
        <v>19.399999999999999</v>
      </c>
      <c r="H7" s="813">
        <v>8.8000000000000007</v>
      </c>
      <c r="I7" s="814" t="s">
        <v>240</v>
      </c>
      <c r="J7" s="1171">
        <v>22.4</v>
      </c>
      <c r="K7" s="1172">
        <v>236.63422248906423</v>
      </c>
      <c r="L7" s="819">
        <v>8.8000000000000007</v>
      </c>
      <c r="M7" s="139"/>
      <c r="N7" s="669"/>
      <c r="O7" s="1880">
        <v>3.1</v>
      </c>
      <c r="P7" s="1881">
        <v>30.355103749715628</v>
      </c>
    </row>
    <row r="8" spans="1:16" ht="12.95" customHeight="1" x14ac:dyDescent="0.25">
      <c r="A8" s="222">
        <v>2010</v>
      </c>
      <c r="B8" s="1173">
        <v>57.3</v>
      </c>
      <c r="C8" s="821">
        <v>607.11759622238048</v>
      </c>
      <c r="D8" s="820">
        <v>-12.6</v>
      </c>
      <c r="E8" s="1173">
        <v>7.1</v>
      </c>
      <c r="F8" s="821">
        <v>75.227485744832478</v>
      </c>
      <c r="G8" s="820">
        <v>22.1</v>
      </c>
      <c r="H8" s="815">
        <v>8.070422535211268</v>
      </c>
      <c r="I8" s="816" t="s">
        <v>240</v>
      </c>
      <c r="J8" s="1173">
        <v>24.600547945205481</v>
      </c>
      <c r="K8" s="821">
        <v>260.65315068493146</v>
      </c>
      <c r="L8" s="821">
        <v>7.6</v>
      </c>
      <c r="M8" s="139"/>
      <c r="N8" s="669"/>
      <c r="O8" s="1880">
        <v>2.7</v>
      </c>
      <c r="P8" s="1881">
        <v>34.70931288596659</v>
      </c>
    </row>
    <row r="9" spans="1:16" ht="12.95" customHeight="1" x14ac:dyDescent="0.25">
      <c r="A9" s="224">
        <v>2011</v>
      </c>
      <c r="B9" s="1171">
        <v>52.8</v>
      </c>
      <c r="C9" s="1172">
        <v>559.29421671826628</v>
      </c>
      <c r="D9" s="819">
        <v>-10.1</v>
      </c>
      <c r="E9" s="1171">
        <v>7.6</v>
      </c>
      <c r="F9" s="1172">
        <v>80.504470588235293</v>
      </c>
      <c r="G9" s="819">
        <v>20.6</v>
      </c>
      <c r="H9" s="813">
        <v>6.9473684210526319</v>
      </c>
      <c r="I9" s="814" t="s">
        <v>240</v>
      </c>
      <c r="J9" s="1171">
        <v>22.1</v>
      </c>
      <c r="K9" s="1172">
        <v>234.09852631578948</v>
      </c>
      <c r="L9" s="819">
        <v>8.9</v>
      </c>
      <c r="M9" s="139"/>
      <c r="N9" s="669"/>
      <c r="O9" s="1880">
        <v>3</v>
      </c>
      <c r="P9" s="1881">
        <v>35.825466283477567</v>
      </c>
    </row>
    <row r="10" spans="1:16" ht="12.95" customHeight="1" x14ac:dyDescent="0.25">
      <c r="A10" s="222">
        <v>2012</v>
      </c>
      <c r="B10" s="1173">
        <v>61.6</v>
      </c>
      <c r="C10" s="821">
        <v>651.5</v>
      </c>
      <c r="D10" s="820">
        <v>-14.1</v>
      </c>
      <c r="E10" s="1173">
        <v>7</v>
      </c>
      <c r="F10" s="821">
        <v>74.099999999999994</v>
      </c>
      <c r="G10" s="820">
        <v>20.399999999999999</v>
      </c>
      <c r="H10" s="815">
        <v>8.8000000000000007</v>
      </c>
      <c r="I10" s="816" t="s">
        <v>240</v>
      </c>
      <c r="J10" s="1173">
        <v>22.3</v>
      </c>
      <c r="K10" s="821">
        <v>235.9</v>
      </c>
      <c r="L10" s="821">
        <v>8.6999999999999993</v>
      </c>
      <c r="M10" s="139"/>
      <c r="N10" s="669"/>
      <c r="O10" s="1880">
        <v>4.3</v>
      </c>
      <c r="P10" s="1881">
        <v>33.396867471403723</v>
      </c>
    </row>
    <row r="11" spans="1:16" ht="12.95" customHeight="1" x14ac:dyDescent="0.25">
      <c r="A11" s="224">
        <v>2013</v>
      </c>
      <c r="B11" s="1171">
        <v>47.333075975303558</v>
      </c>
      <c r="C11" s="1172">
        <v>500.97320100000002</v>
      </c>
      <c r="D11" s="819">
        <v>-8.6</v>
      </c>
      <c r="E11" s="1171">
        <v>6.2877609571113462</v>
      </c>
      <c r="F11" s="1172">
        <v>67.380175000000008</v>
      </c>
      <c r="G11" s="819">
        <v>21.9</v>
      </c>
      <c r="H11" s="813">
        <v>7.5278109804366347</v>
      </c>
      <c r="I11" s="814" t="s">
        <v>240</v>
      </c>
      <c r="J11" s="1171">
        <v>22.676970999368358</v>
      </c>
      <c r="K11" s="1172">
        <v>241.00985697457406</v>
      </c>
      <c r="L11" s="819">
        <v>8.2918759600614447</v>
      </c>
      <c r="M11" s="139"/>
      <c r="N11" s="669"/>
      <c r="O11" s="1880">
        <v>6</v>
      </c>
      <c r="P11" s="1881">
        <v>30.835093353551589</v>
      </c>
    </row>
    <row r="12" spans="1:16" ht="12.95" customHeight="1" x14ac:dyDescent="0.25">
      <c r="A12" s="222">
        <v>2014</v>
      </c>
      <c r="B12" s="1173">
        <v>44.959295144984566</v>
      </c>
      <c r="C12" s="821">
        <v>478.87262393100002</v>
      </c>
      <c r="D12" s="820">
        <v>-4.0999999999999996</v>
      </c>
      <c r="E12" s="1173">
        <v>7.0910306035338895</v>
      </c>
      <c r="F12" s="821">
        <v>75.69005817548387</v>
      </c>
      <c r="G12" s="820">
        <v>21</v>
      </c>
      <c r="H12" s="815">
        <v>6.3403047679104123</v>
      </c>
      <c r="I12" s="816" t="s">
        <v>240</v>
      </c>
      <c r="J12" s="1173">
        <v>19.946355478354565</v>
      </c>
      <c r="K12" s="821">
        <v>212.07977965750626</v>
      </c>
      <c r="L12" s="821">
        <v>9.7440194572452654</v>
      </c>
      <c r="M12" s="139"/>
      <c r="N12" s="669"/>
      <c r="O12" s="1880">
        <v>6</v>
      </c>
      <c r="P12" s="1881">
        <v>26.421686653271582</v>
      </c>
    </row>
    <row r="13" spans="1:16" ht="12.95" customHeight="1" x14ac:dyDescent="0.25">
      <c r="A13" s="224">
        <v>2015</v>
      </c>
      <c r="B13" s="1171">
        <v>42.621557004484409</v>
      </c>
      <c r="C13" s="1172">
        <v>453.14177378571429</v>
      </c>
      <c r="D13" s="819">
        <v>-3.4</v>
      </c>
      <c r="E13" s="1171">
        <v>6.9156343597705554</v>
      </c>
      <c r="F13" s="1172">
        <v>74.112511445161289</v>
      </c>
      <c r="G13" s="819">
        <v>27.4</v>
      </c>
      <c r="H13" s="813">
        <v>6.1630726535256688</v>
      </c>
      <c r="I13" s="814" t="s">
        <v>240</v>
      </c>
      <c r="J13" s="1171">
        <v>20.842642829986129</v>
      </c>
      <c r="K13" s="1172">
        <v>222.10383951719771</v>
      </c>
      <c r="L13" s="819">
        <v>9.7857552483358941</v>
      </c>
      <c r="M13" s="139"/>
      <c r="N13" s="669"/>
      <c r="O13" s="1880">
        <v>4</v>
      </c>
      <c r="P13" s="1881">
        <v>29.37060883809772</v>
      </c>
    </row>
    <row r="14" spans="1:16" ht="12.95" customHeight="1" x14ac:dyDescent="0.25">
      <c r="A14" s="222">
        <v>2016</v>
      </c>
      <c r="B14" s="1173">
        <v>49.288893022251862</v>
      </c>
      <c r="C14" s="821">
        <v>525.63792570967735</v>
      </c>
      <c r="D14" s="820">
        <v>-8.8000000000000007</v>
      </c>
      <c r="E14" s="1173">
        <v>7.1494485742285718</v>
      </c>
      <c r="F14" s="821">
        <v>76.604392309677422</v>
      </c>
      <c r="G14" s="820">
        <v>21</v>
      </c>
      <c r="H14" s="815">
        <v>6.8940831604722961</v>
      </c>
      <c r="I14" s="816" t="s">
        <v>240</v>
      </c>
      <c r="J14" s="1173">
        <v>22.555011567032395</v>
      </c>
      <c r="K14" s="821">
        <v>241.10154977377047</v>
      </c>
      <c r="L14" s="821">
        <v>9</v>
      </c>
      <c r="M14" s="139"/>
      <c r="N14" s="669"/>
      <c r="O14" s="1880">
        <v>2.4</v>
      </c>
      <c r="P14" s="1881">
        <v>34.20674173944775</v>
      </c>
    </row>
    <row r="15" spans="1:16" ht="12.95" customHeight="1" x14ac:dyDescent="0.25">
      <c r="A15" s="224">
        <v>2017</v>
      </c>
      <c r="B15" s="1171">
        <v>54.886108595098101</v>
      </c>
      <c r="C15" s="1172">
        <v>585.93818417870966</v>
      </c>
      <c r="D15" s="819">
        <v>-11.5</v>
      </c>
      <c r="E15" s="1171">
        <v>7.2249207554083377</v>
      </c>
      <c r="F15" s="1172">
        <v>77.011085225451623</v>
      </c>
      <c r="G15" s="819">
        <v>22.7</v>
      </c>
      <c r="H15" s="813">
        <v>7.5967765534330836</v>
      </c>
      <c r="I15" s="814" t="s">
        <v>240</v>
      </c>
      <c r="J15" s="1171">
        <v>23.362966447723064</v>
      </c>
      <c r="K15" s="1172">
        <v>249.30471706021859</v>
      </c>
      <c r="L15" s="819">
        <v>8.8000000000000007</v>
      </c>
      <c r="M15" s="139"/>
      <c r="N15" s="669"/>
      <c r="O15" s="1880">
        <v>5.7</v>
      </c>
      <c r="P15" s="1881">
        <v>32.212870183972818</v>
      </c>
    </row>
    <row r="16" spans="1:16" ht="12.75" customHeight="1" x14ac:dyDescent="0.25">
      <c r="A16" s="223">
        <v>2018</v>
      </c>
      <c r="B16" s="637">
        <v>55.898593761343584</v>
      </c>
      <c r="C16" s="226">
        <v>596.21835162664274</v>
      </c>
      <c r="D16" s="638">
        <v>-11.8</v>
      </c>
      <c r="E16" s="637">
        <v>7.2741977688729067</v>
      </c>
      <c r="F16" s="226">
        <v>77.649389409829027</v>
      </c>
      <c r="G16" s="638">
        <v>24.7</v>
      </c>
      <c r="H16" s="817">
        <f>B16/E16</f>
        <v>7.6845028878015693</v>
      </c>
      <c r="I16" s="818" t="s">
        <v>240</v>
      </c>
      <c r="J16" s="637">
        <v>22.418479986269201</v>
      </c>
      <c r="K16" s="226">
        <v>239.19527838476901</v>
      </c>
      <c r="L16" s="226">
        <v>9.8751190476190462</v>
      </c>
      <c r="M16" s="141"/>
      <c r="O16" s="1880">
        <v>3.4</v>
      </c>
      <c r="P16" s="1881">
        <v>34.856992959165417</v>
      </c>
    </row>
    <row r="17" spans="1:16" ht="4.5" customHeight="1" x14ac:dyDescent="0.25">
      <c r="A17" s="790"/>
      <c r="B17" s="377"/>
      <c r="C17" s="377"/>
      <c r="D17" s="377"/>
      <c r="E17" s="377"/>
      <c r="F17" s="377"/>
      <c r="G17" s="659"/>
      <c r="H17" s="659"/>
      <c r="I17" s="659"/>
      <c r="J17" s="377"/>
      <c r="K17" s="377"/>
      <c r="L17" s="791"/>
      <c r="M17" s="105"/>
      <c r="O17" s="1880">
        <v>2.2000000000000002</v>
      </c>
      <c r="P17" s="1882">
        <v>35.449394119793347</v>
      </c>
    </row>
    <row r="18" spans="1:16" ht="12.95" customHeight="1" x14ac:dyDescent="0.25">
      <c r="A18" s="105"/>
      <c r="B18" s="137"/>
      <c r="C18" s="138"/>
      <c r="D18" s="137"/>
      <c r="E18" s="137"/>
      <c r="F18" s="105"/>
      <c r="G18" s="105"/>
      <c r="H18" s="105"/>
      <c r="I18" s="105"/>
      <c r="J18" s="105"/>
      <c r="K18" s="105"/>
      <c r="L18" s="105"/>
      <c r="O18" s="1880">
        <v>2</v>
      </c>
      <c r="P18" s="1881">
        <v>35.541253283090228</v>
      </c>
    </row>
    <row r="19" spans="1:16" ht="13.5" x14ac:dyDescent="0.25">
      <c r="A19" s="105"/>
      <c r="B19" s="138"/>
      <c r="F19" s="105"/>
      <c r="G19" s="105"/>
      <c r="H19" s="105"/>
      <c r="I19" s="105"/>
      <c r="J19" s="105"/>
      <c r="K19" s="105"/>
      <c r="L19" s="105"/>
      <c r="O19" s="1880">
        <v>-1</v>
      </c>
      <c r="P19" s="1881">
        <v>33.786577639106014</v>
      </c>
    </row>
    <row r="20" spans="1:16" ht="13.5" x14ac:dyDescent="0.25">
      <c r="A20" s="105"/>
      <c r="B20" s="138"/>
      <c r="F20" s="105"/>
      <c r="G20" s="105"/>
      <c r="H20" s="105"/>
      <c r="I20" s="105"/>
      <c r="J20" s="105"/>
      <c r="K20" s="105"/>
      <c r="L20" s="105"/>
      <c r="O20" s="1880">
        <v>-1.7</v>
      </c>
      <c r="P20" s="1881">
        <v>36.0380870224229</v>
      </c>
    </row>
    <row r="21" spans="1:16" ht="13.5" x14ac:dyDescent="0.25">
      <c r="A21" s="105"/>
      <c r="B21" s="138"/>
      <c r="C21" s="94"/>
      <c r="D21" s="104" t="str">
        <f>B4</f>
        <v>Maximální spotřeba plynu</v>
      </c>
      <c r="E21" s="94"/>
      <c r="F21" s="104"/>
      <c r="J21" s="105"/>
      <c r="K21" s="105"/>
      <c r="L21" s="105"/>
      <c r="O21" s="1880">
        <v>-2.5</v>
      </c>
      <c r="P21" s="1881">
        <v>40.825762006282162</v>
      </c>
    </row>
    <row r="22" spans="1:16" ht="13.5" x14ac:dyDescent="0.25">
      <c r="A22" s="105"/>
      <c r="B22" s="138"/>
      <c r="C22" s="94">
        <f t="shared" ref="C22:C31" si="0">A7</f>
        <v>2009</v>
      </c>
      <c r="D22" s="104">
        <f t="shared" ref="D22:D31" si="1">B7</f>
        <v>57.2</v>
      </c>
      <c r="E22" s="104">
        <f>$D$25-D22</f>
        <v>4.3999999999999986</v>
      </c>
      <c r="F22" s="104"/>
      <c r="G22" s="105"/>
      <c r="H22" s="105"/>
      <c r="I22" s="105"/>
      <c r="J22" s="105"/>
      <c r="K22" s="105"/>
      <c r="L22" s="105"/>
      <c r="O22" s="1880">
        <v>-0.1</v>
      </c>
      <c r="P22" s="1881">
        <v>40.325306275525186</v>
      </c>
    </row>
    <row r="23" spans="1:16" ht="13.5" x14ac:dyDescent="0.25">
      <c r="A23" s="105"/>
      <c r="B23" s="138"/>
      <c r="C23" s="94">
        <f t="shared" si="0"/>
        <v>2010</v>
      </c>
      <c r="D23" s="104">
        <f t="shared" si="1"/>
        <v>57.3</v>
      </c>
      <c r="E23" s="104">
        <f t="shared" ref="E23:E31" si="2">$D$25-D23</f>
        <v>4.3000000000000043</v>
      </c>
      <c r="F23" s="104"/>
      <c r="G23" s="105"/>
      <c r="H23" s="105"/>
      <c r="I23" s="105"/>
      <c r="J23" s="105"/>
      <c r="K23" s="105"/>
      <c r="L23" s="105"/>
      <c r="O23" s="1880">
        <v>-0.1</v>
      </c>
      <c r="P23" s="1881">
        <v>38.994155394850189</v>
      </c>
    </row>
    <row r="24" spans="1:16" ht="13.5" x14ac:dyDescent="0.25">
      <c r="A24" s="105"/>
      <c r="B24" s="138"/>
      <c r="C24" s="94">
        <f t="shared" si="0"/>
        <v>2011</v>
      </c>
      <c r="D24" s="104">
        <f t="shared" si="1"/>
        <v>52.8</v>
      </c>
      <c r="E24" s="104">
        <f t="shared" si="2"/>
        <v>8.8000000000000043</v>
      </c>
      <c r="F24" s="104"/>
      <c r="G24" s="105"/>
      <c r="H24" s="105"/>
      <c r="I24" s="105"/>
      <c r="J24" s="105"/>
      <c r="K24" s="105"/>
      <c r="L24" s="105"/>
      <c r="O24" s="1880">
        <v>2.2000000000000002</v>
      </c>
      <c r="P24" s="1881">
        <v>38.349849065320505</v>
      </c>
    </row>
    <row r="25" spans="1:16" ht="13.5" x14ac:dyDescent="0.25">
      <c r="A25" s="105"/>
      <c r="B25" s="138"/>
      <c r="C25" s="94">
        <f t="shared" si="0"/>
        <v>2012</v>
      </c>
      <c r="D25" s="104">
        <f t="shared" si="1"/>
        <v>61.6</v>
      </c>
      <c r="E25" s="104">
        <f t="shared" si="2"/>
        <v>0</v>
      </c>
      <c r="F25" s="104"/>
      <c r="G25" s="105"/>
      <c r="H25" s="105"/>
      <c r="I25" s="105"/>
      <c r="J25" s="105"/>
      <c r="K25" s="105"/>
      <c r="L25" s="105"/>
      <c r="O25" s="1880">
        <v>0.4</v>
      </c>
      <c r="P25" s="1881">
        <v>38.871634070665621</v>
      </c>
    </row>
    <row r="26" spans="1:16" ht="13.5" x14ac:dyDescent="0.25">
      <c r="A26" s="105"/>
      <c r="B26" s="138"/>
      <c r="C26" s="94">
        <f t="shared" si="0"/>
        <v>2013</v>
      </c>
      <c r="D26" s="104">
        <f t="shared" si="1"/>
        <v>47.333075975303558</v>
      </c>
      <c r="E26" s="104">
        <f t="shared" si="2"/>
        <v>14.266924024696443</v>
      </c>
      <c r="F26" s="104"/>
      <c r="G26" s="105"/>
      <c r="H26" s="105"/>
      <c r="I26" s="105"/>
      <c r="J26" s="105"/>
      <c r="K26" s="105"/>
      <c r="L26" s="105"/>
      <c r="O26" s="1880">
        <v>-0.7</v>
      </c>
      <c r="P26" s="1881">
        <v>34.39462450853194</v>
      </c>
    </row>
    <row r="27" spans="1:16" ht="13.5" x14ac:dyDescent="0.25">
      <c r="A27" s="105"/>
      <c r="B27" s="138"/>
      <c r="C27" s="94">
        <f t="shared" si="0"/>
        <v>2014</v>
      </c>
      <c r="D27" s="104">
        <f t="shared" si="1"/>
        <v>44.959295144984566</v>
      </c>
      <c r="E27" s="104">
        <f t="shared" si="2"/>
        <v>16.640704855015436</v>
      </c>
      <c r="F27" s="104"/>
      <c r="G27" s="105"/>
      <c r="H27" s="105"/>
      <c r="I27" s="105"/>
      <c r="J27" s="105"/>
      <c r="K27" s="105"/>
      <c r="L27" s="105"/>
      <c r="O27" s="1880">
        <v>-1.7</v>
      </c>
      <c r="P27" s="1881">
        <v>36.124405496417822</v>
      </c>
    </row>
    <row r="28" spans="1:16" ht="13.5" x14ac:dyDescent="0.25">
      <c r="A28" s="105"/>
      <c r="B28" s="138"/>
      <c r="C28" s="94">
        <f t="shared" si="0"/>
        <v>2015</v>
      </c>
      <c r="D28" s="104">
        <f t="shared" si="1"/>
        <v>42.621557004484409</v>
      </c>
      <c r="E28" s="104">
        <f t="shared" si="2"/>
        <v>18.978442995515593</v>
      </c>
      <c r="F28" s="104"/>
      <c r="G28" s="105"/>
      <c r="H28" s="105"/>
      <c r="I28" s="105"/>
      <c r="J28" s="105"/>
      <c r="K28" s="105"/>
      <c r="L28" s="105"/>
      <c r="O28" s="1880">
        <v>-2.7</v>
      </c>
      <c r="P28" s="1881">
        <v>40.814680811315036</v>
      </c>
    </row>
    <row r="29" spans="1:16" ht="13.5" x14ac:dyDescent="0.25">
      <c r="A29" s="105"/>
      <c r="B29" s="138"/>
      <c r="C29" s="94">
        <f t="shared" si="0"/>
        <v>2016</v>
      </c>
      <c r="D29" s="104">
        <f t="shared" si="1"/>
        <v>49.288893022251862</v>
      </c>
      <c r="E29" s="104">
        <f t="shared" si="2"/>
        <v>12.311106977748139</v>
      </c>
      <c r="F29" s="104"/>
      <c r="G29" s="105"/>
      <c r="H29" s="105"/>
      <c r="I29" s="105"/>
      <c r="J29" s="105"/>
      <c r="K29" s="105"/>
      <c r="L29" s="105"/>
      <c r="O29" s="1880">
        <v>1</v>
      </c>
      <c r="P29" s="1881">
        <v>39.286469019845143</v>
      </c>
    </row>
    <row r="30" spans="1:16" ht="13.5" x14ac:dyDescent="0.25">
      <c r="A30" s="105"/>
      <c r="B30" s="138"/>
      <c r="C30" s="94">
        <f t="shared" si="0"/>
        <v>2017</v>
      </c>
      <c r="D30" s="104">
        <f t="shared" si="1"/>
        <v>54.886108595098101</v>
      </c>
      <c r="E30" s="104">
        <f t="shared" si="2"/>
        <v>6.7138914049019007</v>
      </c>
      <c r="F30" s="104"/>
      <c r="G30" s="105"/>
      <c r="H30" s="105"/>
      <c r="I30" s="105"/>
      <c r="J30" s="105"/>
      <c r="K30" s="105"/>
      <c r="L30" s="105"/>
      <c r="O30" s="1880">
        <v>3.2</v>
      </c>
      <c r="P30" s="1881">
        <v>36.059900442350624</v>
      </c>
    </row>
    <row r="31" spans="1:16" ht="13.5" x14ac:dyDescent="0.25">
      <c r="A31" s="105"/>
      <c r="B31" s="138"/>
      <c r="C31" s="94">
        <f t="shared" si="0"/>
        <v>2018</v>
      </c>
      <c r="D31" s="104">
        <f t="shared" si="1"/>
        <v>55.898593761343584</v>
      </c>
      <c r="E31" s="104">
        <f t="shared" si="2"/>
        <v>5.7014062386564177</v>
      </c>
      <c r="F31" s="104"/>
      <c r="G31" s="105"/>
      <c r="H31" s="105"/>
      <c r="I31" s="105"/>
      <c r="J31" s="105"/>
      <c r="K31" s="105"/>
      <c r="L31" s="105"/>
      <c r="O31" s="1880">
        <v>2.2000000000000002</v>
      </c>
      <c r="P31" s="1881">
        <v>37.921800229723388</v>
      </c>
    </row>
    <row r="32" spans="1:16" ht="13.5" x14ac:dyDescent="0.25">
      <c r="A32" s="105"/>
      <c r="B32" s="138"/>
      <c r="C32" s="94"/>
      <c r="D32" s="104"/>
      <c r="E32" s="104"/>
      <c r="F32" s="104"/>
      <c r="G32" s="105"/>
      <c r="H32" s="105"/>
      <c r="I32" s="105"/>
      <c r="J32" s="105"/>
      <c r="K32" s="105"/>
      <c r="L32" s="105"/>
      <c r="O32" s="1880">
        <v>0.8</v>
      </c>
      <c r="P32" s="1881">
        <v>37.682842207038505</v>
      </c>
    </row>
    <row r="33" spans="1:16" ht="13.5" x14ac:dyDescent="0.25">
      <c r="A33" s="105"/>
      <c r="B33" s="138"/>
      <c r="C33" s="94"/>
      <c r="D33" s="104"/>
      <c r="E33" s="104"/>
      <c r="F33" s="104"/>
      <c r="G33" s="105"/>
      <c r="H33" s="105"/>
      <c r="I33" s="105"/>
      <c r="J33" s="105"/>
      <c r="K33" s="105"/>
      <c r="L33" s="105"/>
      <c r="O33" s="1880">
        <v>1.5</v>
      </c>
      <c r="P33" s="1881">
        <v>32.279445743627683</v>
      </c>
    </row>
    <row r="34" spans="1:16" ht="13.5" x14ac:dyDescent="0.25">
      <c r="A34" s="105"/>
      <c r="B34" s="138"/>
      <c r="C34" s="94"/>
      <c r="D34" s="104"/>
      <c r="E34" s="104"/>
      <c r="F34" s="104"/>
      <c r="G34" s="105"/>
      <c r="H34" s="105"/>
      <c r="I34" s="105"/>
      <c r="J34" s="105"/>
      <c r="K34" s="105"/>
      <c r="L34" s="105"/>
      <c r="O34" s="1880">
        <v>4.8</v>
      </c>
      <c r="P34" s="1881">
        <v>31.000592202913253</v>
      </c>
    </row>
    <row r="35" spans="1:16" ht="13.5" x14ac:dyDescent="0.25">
      <c r="C35" s="94"/>
      <c r="D35" s="104"/>
      <c r="E35" s="104"/>
      <c r="F35" s="104"/>
      <c r="O35" s="1880">
        <v>6.9</v>
      </c>
      <c r="P35" s="1881">
        <v>30.998213245758382</v>
      </c>
    </row>
    <row r="36" spans="1:16" ht="13.5" x14ac:dyDescent="0.25">
      <c r="C36" s="94"/>
      <c r="D36" s="104"/>
      <c r="E36" s="104"/>
      <c r="F36" s="104"/>
      <c r="O36" s="1880">
        <v>1.8</v>
      </c>
      <c r="P36" s="1881">
        <v>32.925753179625168</v>
      </c>
    </row>
    <row r="37" spans="1:16" ht="13.5" x14ac:dyDescent="0.25">
      <c r="C37" s="94"/>
      <c r="D37" s="104"/>
      <c r="E37" s="104"/>
      <c r="F37" s="104"/>
      <c r="O37" s="1880">
        <v>3.2</v>
      </c>
      <c r="P37" s="1881">
        <v>33.642167159546339</v>
      </c>
    </row>
    <row r="38" spans="1:16" ht="13.5" x14ac:dyDescent="0.25">
      <c r="C38" s="94"/>
      <c r="D38" s="104"/>
      <c r="E38" s="104"/>
      <c r="F38" s="104"/>
      <c r="O38" s="1880">
        <v>2.4</v>
      </c>
      <c r="P38" s="1881">
        <v>34.000938704329577</v>
      </c>
    </row>
    <row r="39" spans="1:16" ht="13.5" x14ac:dyDescent="0.25">
      <c r="C39" s="94"/>
      <c r="D39" s="104"/>
      <c r="E39" s="104"/>
      <c r="F39" s="104"/>
      <c r="O39" s="1880">
        <v>0.8</v>
      </c>
      <c r="P39" s="1881">
        <v>35.820912070490955</v>
      </c>
    </row>
    <row r="40" spans="1:16" ht="13.5" x14ac:dyDescent="0.25">
      <c r="C40" s="94"/>
      <c r="D40" s="104"/>
      <c r="E40" s="104"/>
      <c r="F40" s="104"/>
      <c r="O40" s="1880">
        <v>0.4</v>
      </c>
      <c r="P40" s="1881">
        <v>31.979863029947417</v>
      </c>
    </row>
    <row r="41" spans="1:16" ht="13.5" x14ac:dyDescent="0.25">
      <c r="C41" s="94"/>
      <c r="D41" s="104"/>
      <c r="E41" s="104"/>
      <c r="F41" s="104"/>
      <c r="O41" s="1880">
        <v>-1</v>
      </c>
      <c r="P41" s="1881">
        <v>34.110696630001023</v>
      </c>
    </row>
    <row r="42" spans="1:16" ht="13.5" x14ac:dyDescent="0.25">
      <c r="C42" s="94"/>
      <c r="D42" s="104"/>
      <c r="E42" s="104"/>
      <c r="F42" s="104"/>
      <c r="O42" s="1880">
        <v>-2.9</v>
      </c>
      <c r="P42" s="1881">
        <v>42.549614686881633</v>
      </c>
    </row>
    <row r="43" spans="1:16" ht="13.5" x14ac:dyDescent="0.25">
      <c r="C43" s="94"/>
      <c r="D43" s="104"/>
      <c r="E43" s="104"/>
      <c r="F43" s="104"/>
      <c r="O43" s="1880">
        <v>-3.7</v>
      </c>
      <c r="P43" s="1881">
        <v>44.241122898801422</v>
      </c>
    </row>
    <row r="44" spans="1:16" ht="13.5" x14ac:dyDescent="0.25">
      <c r="O44" s="1880">
        <v>-1.3</v>
      </c>
      <c r="P44" s="1881">
        <v>42.780778078179203</v>
      </c>
    </row>
    <row r="45" spans="1:16" ht="13.5" x14ac:dyDescent="0.25">
      <c r="O45" s="1880">
        <v>-2</v>
      </c>
      <c r="P45" s="1881">
        <v>42.640127365985627</v>
      </c>
    </row>
    <row r="46" spans="1:16" ht="13.5" x14ac:dyDescent="0.25">
      <c r="O46" s="1880">
        <v>-2.4</v>
      </c>
      <c r="P46" s="1881">
        <v>41.325741847077474</v>
      </c>
    </row>
    <row r="47" spans="1:16" ht="13.5" x14ac:dyDescent="0.25">
      <c r="O47" s="1880">
        <v>-1.8</v>
      </c>
      <c r="P47" s="1881">
        <v>36.143450451414736</v>
      </c>
    </row>
    <row r="48" spans="1:16" ht="13.5" x14ac:dyDescent="0.25">
      <c r="O48" s="1880">
        <v>0.2</v>
      </c>
      <c r="P48" s="1881">
        <v>34.89849195904349</v>
      </c>
    </row>
    <row r="49" spans="15:16" ht="13.5" x14ac:dyDescent="0.25">
      <c r="O49" s="1880">
        <v>-0.1</v>
      </c>
      <c r="P49" s="1881">
        <v>38.366052428706389</v>
      </c>
    </row>
    <row r="50" spans="15:16" ht="13.5" x14ac:dyDescent="0.25">
      <c r="O50" s="1880">
        <v>-2.1</v>
      </c>
      <c r="P50" s="1881">
        <v>41.154912376292501</v>
      </c>
    </row>
    <row r="51" spans="15:16" ht="13.5" x14ac:dyDescent="0.25">
      <c r="O51" s="1880">
        <v>-2.6</v>
      </c>
      <c r="P51" s="1881">
        <v>41.915290758789041</v>
      </c>
    </row>
    <row r="52" spans="15:16" ht="13.5" x14ac:dyDescent="0.25">
      <c r="O52" s="1880">
        <v>-2</v>
      </c>
      <c r="P52" s="1881">
        <v>39.543381037325801</v>
      </c>
    </row>
    <row r="53" spans="15:16" ht="13.5" x14ac:dyDescent="0.25">
      <c r="O53" s="1880">
        <v>-0.5</v>
      </c>
      <c r="P53" s="1881">
        <v>37.352479560092149</v>
      </c>
    </row>
    <row r="54" spans="15:16" ht="13.5" x14ac:dyDescent="0.25">
      <c r="O54" s="1880">
        <v>-1.4</v>
      </c>
      <c r="P54" s="1881">
        <v>35.540237704805406</v>
      </c>
    </row>
    <row r="55" spans="15:16" ht="13.5" x14ac:dyDescent="0.25">
      <c r="O55" s="1880">
        <v>-1.6</v>
      </c>
      <c r="P55" s="1881">
        <v>36.920992982429681</v>
      </c>
    </row>
    <row r="56" spans="15:16" ht="13.5" x14ac:dyDescent="0.25">
      <c r="O56" s="1880">
        <v>-3.6</v>
      </c>
      <c r="P56" s="1881">
        <v>42.391377435221834</v>
      </c>
    </row>
    <row r="57" spans="15:16" ht="13.5" x14ac:dyDescent="0.25">
      <c r="O57" s="1880">
        <v>-2.2999999999999998</v>
      </c>
      <c r="P57" s="1881">
        <v>43.292296886612668</v>
      </c>
    </row>
    <row r="58" spans="15:16" ht="13.5" x14ac:dyDescent="0.25">
      <c r="O58" s="1880">
        <v>-2.9</v>
      </c>
      <c r="P58" s="1881">
        <v>42.898680508098252</v>
      </c>
    </row>
    <row r="59" spans="15:16" ht="13.5" x14ac:dyDescent="0.25">
      <c r="O59" s="1880">
        <v>-3.5</v>
      </c>
      <c r="P59" s="1881">
        <v>43.52583479383582</v>
      </c>
    </row>
    <row r="60" spans="15:16" ht="13.5" x14ac:dyDescent="0.25">
      <c r="O60" s="1880">
        <v>-4.9000000000000004</v>
      </c>
      <c r="P60" s="1881">
        <v>42.880565435501033</v>
      </c>
    </row>
    <row r="61" spans="15:16" ht="13.5" x14ac:dyDescent="0.25">
      <c r="O61" s="1880">
        <v>-7.5</v>
      </c>
      <c r="P61" s="1881">
        <v>42.507480827840148</v>
      </c>
    </row>
    <row r="62" spans="15:16" ht="13.5" x14ac:dyDescent="0.25">
      <c r="O62" s="1880">
        <v>-10.7</v>
      </c>
      <c r="P62" s="1881">
        <v>46.051774485443595</v>
      </c>
    </row>
    <row r="63" spans="15:16" ht="13.5" x14ac:dyDescent="0.25">
      <c r="O63" s="1880">
        <v>-11.2</v>
      </c>
      <c r="P63" s="1881">
        <v>52.149470138071926</v>
      </c>
    </row>
    <row r="64" spans="15:16" ht="13.5" x14ac:dyDescent="0.25">
      <c r="O64" s="1880">
        <v>-11.8</v>
      </c>
      <c r="P64" s="1881">
        <v>55.89859824415057</v>
      </c>
    </row>
    <row r="65" spans="15:16" ht="13.5" x14ac:dyDescent="0.25">
      <c r="O65" s="1880">
        <v>-11.8</v>
      </c>
      <c r="P65" s="1881">
        <v>54.452973216329539</v>
      </c>
    </row>
    <row r="66" spans="15:16" ht="13.5" x14ac:dyDescent="0.25">
      <c r="O66" s="1880">
        <v>-9.6999999999999993</v>
      </c>
      <c r="P66" s="1881">
        <v>51.844586167716471</v>
      </c>
    </row>
    <row r="67" spans="15:16" ht="13.5" x14ac:dyDescent="0.25">
      <c r="O67" s="1880">
        <v>-7.1</v>
      </c>
      <c r="P67" s="1881">
        <v>49.58388991260702</v>
      </c>
    </row>
    <row r="68" spans="15:16" ht="13.5" x14ac:dyDescent="0.25">
      <c r="O68" s="1880">
        <v>-6.6</v>
      </c>
      <c r="P68" s="1881">
        <v>43.928190615342828</v>
      </c>
    </row>
    <row r="69" spans="15:16" ht="13.5" x14ac:dyDescent="0.25">
      <c r="O69" s="1880">
        <v>-4.4000000000000004</v>
      </c>
      <c r="P69" s="1881">
        <v>41.744671341556867</v>
      </c>
    </row>
    <row r="70" spans="15:16" ht="13.5" x14ac:dyDescent="0.25">
      <c r="O70" s="1880">
        <v>-1.6</v>
      </c>
      <c r="P70" s="1881">
        <v>42.986414551134423</v>
      </c>
    </row>
    <row r="71" spans="15:16" ht="13.5" x14ac:dyDescent="0.25">
      <c r="O71" s="1880">
        <v>0</v>
      </c>
      <c r="P71" s="1881">
        <v>43.055111003480846</v>
      </c>
    </row>
    <row r="72" spans="15:16" ht="13.5" x14ac:dyDescent="0.25">
      <c r="O72" s="1880">
        <v>2.6</v>
      </c>
      <c r="P72" s="1881">
        <v>38.831359505922173</v>
      </c>
    </row>
    <row r="73" spans="15:16" ht="13.5" x14ac:dyDescent="0.25">
      <c r="O73" s="1880">
        <v>2.8</v>
      </c>
      <c r="P73" s="1881">
        <v>34.212950179756568</v>
      </c>
    </row>
    <row r="74" spans="15:16" ht="13.5" x14ac:dyDescent="0.25">
      <c r="O74" s="1880">
        <v>3.6</v>
      </c>
      <c r="P74" s="1881">
        <v>32.359219639127495</v>
      </c>
    </row>
    <row r="75" spans="15:16" ht="13.5" x14ac:dyDescent="0.25">
      <c r="O75" s="1880">
        <v>6.8</v>
      </c>
      <c r="P75" s="1881">
        <v>26.294335306985776</v>
      </c>
    </row>
    <row r="76" spans="15:16" ht="13.5" x14ac:dyDescent="0.25">
      <c r="O76" s="1880">
        <v>8.5</v>
      </c>
      <c r="P76" s="1881">
        <v>24.100159005455122</v>
      </c>
    </row>
    <row r="77" spans="15:16" ht="13.5" x14ac:dyDescent="0.25">
      <c r="O77" s="1880">
        <v>7.8</v>
      </c>
      <c r="P77" s="1881">
        <v>27.826631837870067</v>
      </c>
    </row>
    <row r="78" spans="15:16" ht="13.5" x14ac:dyDescent="0.25">
      <c r="O78" s="1880">
        <v>7</v>
      </c>
      <c r="P78" s="1881">
        <v>27.169403909607222</v>
      </c>
    </row>
    <row r="79" spans="15:16" ht="13.5" x14ac:dyDescent="0.25">
      <c r="O79" s="1880">
        <v>3.1</v>
      </c>
      <c r="P79" s="1881">
        <v>30.636717491723036</v>
      </c>
    </row>
    <row r="80" spans="15:16" ht="13.5" x14ac:dyDescent="0.25">
      <c r="O80" s="1880">
        <v>4.3</v>
      </c>
      <c r="P80" s="1881">
        <v>29.709241773153778</v>
      </c>
    </row>
    <row r="81" spans="15:16" ht="13.5" x14ac:dyDescent="0.25">
      <c r="O81" s="1880">
        <v>2.6</v>
      </c>
      <c r="P81" s="1881">
        <v>31.775819513574262</v>
      </c>
    </row>
    <row r="82" spans="15:16" ht="13.5" x14ac:dyDescent="0.25">
      <c r="O82" s="1880">
        <v>-4.5999999999999996</v>
      </c>
      <c r="P82" s="1881">
        <v>36.601536823755744</v>
      </c>
    </row>
    <row r="83" spans="15:16" ht="13.5" x14ac:dyDescent="0.25">
      <c r="O83" s="1880">
        <v>-6</v>
      </c>
      <c r="P83" s="1881">
        <v>40.941477272441013</v>
      </c>
    </row>
    <row r="84" spans="15:16" ht="13.5" x14ac:dyDescent="0.25">
      <c r="O84" s="1880">
        <v>-5.7</v>
      </c>
      <c r="P84" s="1881">
        <v>43.875960982849371</v>
      </c>
    </row>
    <row r="85" spans="15:16" ht="13.5" x14ac:dyDescent="0.25">
      <c r="O85" s="1880">
        <v>-2.7</v>
      </c>
      <c r="P85" s="1881">
        <v>41.536582747472551</v>
      </c>
    </row>
    <row r="86" spans="15:16" ht="13.5" x14ac:dyDescent="0.25">
      <c r="O86" s="1880">
        <v>-2.1</v>
      </c>
      <c r="P86" s="1881">
        <v>41.408745408744373</v>
      </c>
    </row>
    <row r="87" spans="15:16" ht="13.5" x14ac:dyDescent="0.25">
      <c r="O87" s="1880">
        <v>-0.3</v>
      </c>
      <c r="P87" s="1881">
        <v>37.573922128245727</v>
      </c>
    </row>
    <row r="88" spans="15:16" ht="13.5" x14ac:dyDescent="0.25">
      <c r="O88" s="1880">
        <v>1.6</v>
      </c>
      <c r="P88" s="1881">
        <v>37.353310295972392</v>
      </c>
    </row>
    <row r="89" spans="15:16" ht="13.5" x14ac:dyDescent="0.25">
      <c r="O89" s="1880">
        <v>1.6</v>
      </c>
      <c r="P89" s="1881">
        <v>29.290768986139913</v>
      </c>
    </row>
    <row r="90" spans="15:16" ht="13.5" x14ac:dyDescent="0.25">
      <c r="O90" s="1880">
        <v>1.5</v>
      </c>
      <c r="P90" s="1881">
        <v>31.323485401584218</v>
      </c>
    </row>
    <row r="91" spans="15:16" ht="13.5" x14ac:dyDescent="0.25">
      <c r="O91" s="1880">
        <v>2.7</v>
      </c>
      <c r="P91" s="1881">
        <v>36.763187464217204</v>
      </c>
    </row>
    <row r="92" spans="15:16" ht="13.5" x14ac:dyDescent="0.25">
      <c r="O92" s="1880">
        <v>2</v>
      </c>
      <c r="P92" s="1881">
        <v>35.210845068172816</v>
      </c>
    </row>
    <row r="93" spans="15:16" ht="13.5" x14ac:dyDescent="0.25">
      <c r="O93" s="1880">
        <v>4.9000000000000004</v>
      </c>
      <c r="P93" s="1881">
        <v>31.624568922625674</v>
      </c>
    </row>
    <row r="94" spans="15:16" ht="13.5" x14ac:dyDescent="0.25">
      <c r="O94" s="1880">
        <v>4.8</v>
      </c>
      <c r="P94" s="1881">
        <v>29.47019771179885</v>
      </c>
    </row>
    <row r="95" spans="15:16" ht="13.5" x14ac:dyDescent="0.25">
      <c r="O95" s="1880">
        <v>6.2</v>
      </c>
      <c r="P95" s="1881">
        <v>24.797161645614342</v>
      </c>
    </row>
    <row r="96" spans="15:16" ht="13.5" x14ac:dyDescent="0.25">
      <c r="O96" s="1880">
        <v>7.4</v>
      </c>
      <c r="P96" s="1881">
        <v>23.261852133735246</v>
      </c>
    </row>
    <row r="97" spans="15:16" ht="13.5" x14ac:dyDescent="0.25">
      <c r="O97" s="1880">
        <v>4.0999999999999996</v>
      </c>
      <c r="P97" s="1881">
        <v>24.957251370825123</v>
      </c>
    </row>
    <row r="98" spans="15:16" ht="13.5" x14ac:dyDescent="0.25">
      <c r="O98" s="1880">
        <v>5</v>
      </c>
      <c r="P98" s="1881">
        <v>24.998054154503791</v>
      </c>
    </row>
    <row r="99" spans="15:16" ht="13.5" x14ac:dyDescent="0.25">
      <c r="O99" s="1880">
        <v>11.6</v>
      </c>
      <c r="P99" s="1881">
        <v>22.851361444452014</v>
      </c>
    </row>
    <row r="100" spans="15:16" ht="13.5" x14ac:dyDescent="0.25">
      <c r="O100" s="1880">
        <v>12.2</v>
      </c>
      <c r="P100" s="1881">
        <v>20.346018197308076</v>
      </c>
    </row>
    <row r="101" spans="15:16" ht="13.5" x14ac:dyDescent="0.25">
      <c r="O101" s="1880">
        <v>9.4</v>
      </c>
      <c r="P101" s="1881">
        <v>21.310789155086162</v>
      </c>
    </row>
    <row r="102" spans="15:16" ht="13.5" x14ac:dyDescent="0.25">
      <c r="O102" s="1880">
        <v>5.4</v>
      </c>
      <c r="P102" s="1881">
        <v>22.627702136523375</v>
      </c>
    </row>
    <row r="103" spans="15:16" ht="13.5" x14ac:dyDescent="0.25">
      <c r="O103" s="1880">
        <v>10</v>
      </c>
      <c r="P103" s="1881">
        <v>18.348626620997617</v>
      </c>
    </row>
    <row r="104" spans="15:16" ht="13.5" x14ac:dyDescent="0.25">
      <c r="O104" s="1880">
        <v>10.4</v>
      </c>
      <c r="P104" s="1881">
        <v>18.709503052675785</v>
      </c>
    </row>
    <row r="105" spans="15:16" ht="13.5" x14ac:dyDescent="0.25">
      <c r="O105" s="1880">
        <v>14.1</v>
      </c>
      <c r="P105" s="1881">
        <v>17.60174744751864</v>
      </c>
    </row>
    <row r="106" spans="15:16" ht="13.5" x14ac:dyDescent="0.25">
      <c r="O106" s="1880">
        <v>13.4</v>
      </c>
      <c r="P106" s="1881">
        <v>16.44418026669031</v>
      </c>
    </row>
    <row r="107" spans="15:16" ht="13.5" x14ac:dyDescent="0.25">
      <c r="O107" s="1880">
        <v>13.2</v>
      </c>
      <c r="P107" s="1881">
        <v>15.901200810068357</v>
      </c>
    </row>
    <row r="108" spans="15:16" ht="13.5" x14ac:dyDescent="0.25">
      <c r="O108" s="1880">
        <v>17.100000000000001</v>
      </c>
      <c r="P108" s="1881">
        <v>14.410762167950612</v>
      </c>
    </row>
    <row r="109" spans="15:16" ht="13.5" x14ac:dyDescent="0.25">
      <c r="O109" s="1880">
        <v>12.7</v>
      </c>
      <c r="P109" s="1881">
        <v>14.789232595329544</v>
      </c>
    </row>
    <row r="110" spans="15:16" ht="13.5" x14ac:dyDescent="0.25">
      <c r="O110" s="1880">
        <v>12.4</v>
      </c>
      <c r="P110" s="1881">
        <v>12.571089306133539</v>
      </c>
    </row>
    <row r="111" spans="15:16" ht="13.5" x14ac:dyDescent="0.25">
      <c r="O111" s="1880">
        <v>15.5</v>
      </c>
      <c r="P111" s="1881">
        <v>12.363841984572129</v>
      </c>
    </row>
    <row r="112" spans="15:16" ht="13.5" x14ac:dyDescent="0.25">
      <c r="O112" s="1880">
        <v>13.1</v>
      </c>
      <c r="P112" s="1881">
        <v>15.302284347044337</v>
      </c>
    </row>
    <row r="113" spans="15:16" ht="13.5" x14ac:dyDescent="0.25">
      <c r="O113" s="1880">
        <v>12.2</v>
      </c>
      <c r="P113" s="1881">
        <v>15.211655982275927</v>
      </c>
    </row>
    <row r="114" spans="15:16" ht="13.5" x14ac:dyDescent="0.25">
      <c r="O114" s="1880">
        <v>12.8</v>
      </c>
      <c r="P114" s="1881">
        <v>14.518254358445811</v>
      </c>
    </row>
    <row r="115" spans="15:16" ht="13.5" x14ac:dyDescent="0.25">
      <c r="O115" s="1880">
        <v>15.3</v>
      </c>
      <c r="P115" s="1881">
        <v>13.171177058142719</v>
      </c>
    </row>
    <row r="116" spans="15:16" ht="13.5" x14ac:dyDescent="0.25">
      <c r="O116" s="1880">
        <v>16.399999999999999</v>
      </c>
      <c r="P116" s="1881">
        <v>12.109339685178155</v>
      </c>
    </row>
    <row r="117" spans="15:16" ht="13.5" x14ac:dyDescent="0.25">
      <c r="O117" s="1880">
        <v>17.899999999999999</v>
      </c>
      <c r="P117" s="1881">
        <v>10.077745883711584</v>
      </c>
    </row>
    <row r="118" spans="15:16" ht="13.5" x14ac:dyDescent="0.25">
      <c r="O118" s="1880">
        <v>16.399999999999999</v>
      </c>
      <c r="P118" s="1881">
        <v>10.138759590783483</v>
      </c>
    </row>
    <row r="119" spans="15:16" ht="13.5" x14ac:dyDescent="0.25">
      <c r="O119" s="1880">
        <v>15.7</v>
      </c>
      <c r="P119" s="1881">
        <v>12.331192015861451</v>
      </c>
    </row>
    <row r="120" spans="15:16" ht="13.5" x14ac:dyDescent="0.25">
      <c r="O120" s="1880">
        <v>14.7</v>
      </c>
      <c r="P120" s="1881">
        <v>12.74077856069939</v>
      </c>
    </row>
    <row r="121" spans="15:16" ht="13.5" x14ac:dyDescent="0.25">
      <c r="O121" s="1880">
        <v>15.6</v>
      </c>
      <c r="P121" s="1881">
        <v>12.494411221851159</v>
      </c>
    </row>
    <row r="122" spans="15:16" ht="13.5" x14ac:dyDescent="0.25">
      <c r="O122" s="1880">
        <v>10</v>
      </c>
      <c r="P122" s="1881">
        <v>14.109420617444282</v>
      </c>
    </row>
    <row r="123" spans="15:16" ht="13.5" x14ac:dyDescent="0.25">
      <c r="O123" s="1880">
        <v>11.3</v>
      </c>
      <c r="P123" s="1881">
        <v>13.175854374617479</v>
      </c>
    </row>
    <row r="124" spans="15:16" ht="13.5" x14ac:dyDescent="0.25">
      <c r="O124" s="1880">
        <v>16.2</v>
      </c>
      <c r="P124" s="1881">
        <v>10.460251524382393</v>
      </c>
    </row>
    <row r="125" spans="15:16" ht="13.5" x14ac:dyDescent="0.25">
      <c r="O125" s="1880">
        <v>19.100000000000001</v>
      </c>
      <c r="P125" s="1881">
        <v>9.5093573911171951</v>
      </c>
    </row>
    <row r="126" spans="15:16" ht="13.5" x14ac:dyDescent="0.25">
      <c r="O126" s="1880">
        <v>16.2</v>
      </c>
      <c r="P126" s="1881">
        <v>10.346839966596304</v>
      </c>
    </row>
    <row r="127" spans="15:16" ht="13.5" x14ac:dyDescent="0.25">
      <c r="O127" s="1880">
        <v>13.4</v>
      </c>
      <c r="P127" s="1881">
        <v>10.910149434498308</v>
      </c>
    </row>
    <row r="128" spans="15:16" ht="13.5" x14ac:dyDescent="0.25">
      <c r="O128" s="1880">
        <v>16.7</v>
      </c>
      <c r="P128" s="1881">
        <v>11.694640746882568</v>
      </c>
    </row>
    <row r="129" spans="15:16" ht="13.5" x14ac:dyDescent="0.25">
      <c r="O129" s="1880">
        <v>16.3</v>
      </c>
      <c r="P129" s="1881">
        <v>12.105601748672383</v>
      </c>
    </row>
    <row r="130" spans="15:16" ht="13.5" x14ac:dyDescent="0.25">
      <c r="O130" s="1880">
        <v>14.6</v>
      </c>
      <c r="P130" s="1881">
        <v>11.693688709967269</v>
      </c>
    </row>
    <row r="131" spans="15:16" ht="13.5" x14ac:dyDescent="0.25">
      <c r="O131" s="1880">
        <v>14.1</v>
      </c>
      <c r="P131" s="1881">
        <v>9.9157346298865043</v>
      </c>
    </row>
    <row r="132" spans="15:16" ht="13.5" x14ac:dyDescent="0.25">
      <c r="O132" s="1880">
        <v>14</v>
      </c>
      <c r="P132" s="1881">
        <v>10.059511671361193</v>
      </c>
    </row>
    <row r="133" spans="15:16" ht="13.5" x14ac:dyDescent="0.25">
      <c r="O133" s="1880">
        <v>15.9</v>
      </c>
      <c r="P133" s="1881">
        <v>10.779877497400426</v>
      </c>
    </row>
    <row r="134" spans="15:16" ht="13.5" x14ac:dyDescent="0.25">
      <c r="O134" s="1880">
        <v>16.2</v>
      </c>
      <c r="P134" s="1881">
        <v>10.448240170094548</v>
      </c>
    </row>
    <row r="135" spans="15:16" ht="13.5" x14ac:dyDescent="0.25">
      <c r="O135" s="1880">
        <v>16.100000000000001</v>
      </c>
      <c r="P135" s="1881">
        <v>11.584315550194741</v>
      </c>
    </row>
    <row r="136" spans="15:16" ht="13.5" x14ac:dyDescent="0.25">
      <c r="O136" s="1880">
        <v>16.899999999999999</v>
      </c>
      <c r="P136" s="1881">
        <v>11.576176794693248</v>
      </c>
    </row>
    <row r="137" spans="15:16" ht="13.5" x14ac:dyDescent="0.25">
      <c r="O137" s="1880">
        <v>15.8</v>
      </c>
      <c r="P137" s="1881">
        <v>11.66079426683169</v>
      </c>
    </row>
    <row r="138" spans="15:16" ht="13.5" x14ac:dyDescent="0.25">
      <c r="O138" s="1880">
        <v>17</v>
      </c>
      <c r="P138" s="1881">
        <v>9.6521691581000528</v>
      </c>
    </row>
    <row r="139" spans="15:16" ht="13.5" x14ac:dyDescent="0.25">
      <c r="O139" s="1880">
        <v>18.2</v>
      </c>
      <c r="P139" s="1881">
        <v>9.9820908138910589</v>
      </c>
    </row>
    <row r="140" spans="15:16" ht="13.5" x14ac:dyDescent="0.25">
      <c r="O140" s="1880">
        <v>16.2</v>
      </c>
      <c r="P140" s="1881">
        <v>11.618385813590102</v>
      </c>
    </row>
    <row r="141" spans="15:16" ht="13.5" x14ac:dyDescent="0.25">
      <c r="O141" s="1880">
        <v>12.3</v>
      </c>
      <c r="P141" s="1881">
        <v>12.374773491825179</v>
      </c>
    </row>
    <row r="142" spans="15:16" ht="13.5" x14ac:dyDescent="0.25">
      <c r="O142" s="1880">
        <v>12</v>
      </c>
      <c r="P142" s="1881">
        <v>12.965771128261407</v>
      </c>
    </row>
    <row r="143" spans="15:16" ht="13.5" x14ac:dyDescent="0.25">
      <c r="O143" s="1880">
        <v>12.5</v>
      </c>
      <c r="P143" s="1881">
        <v>13.221140852544899</v>
      </c>
    </row>
    <row r="144" spans="15:16" ht="13.5" x14ac:dyDescent="0.25">
      <c r="O144" s="1880">
        <v>13.8</v>
      </c>
      <c r="P144" s="1881">
        <v>12.291009058469498</v>
      </c>
    </row>
    <row r="145" spans="15:16" ht="13.5" x14ac:dyDescent="0.25">
      <c r="O145" s="1880">
        <v>13.3</v>
      </c>
      <c r="P145" s="1881">
        <v>10.379228093822528</v>
      </c>
    </row>
    <row r="146" spans="15:16" ht="13.5" x14ac:dyDescent="0.25">
      <c r="O146" s="1880">
        <v>14.9</v>
      </c>
      <c r="P146" s="1881">
        <v>10.596414177221451</v>
      </c>
    </row>
    <row r="147" spans="15:16" ht="13.5" x14ac:dyDescent="0.25">
      <c r="O147" s="1880">
        <v>15.7</v>
      </c>
      <c r="P147" s="1881">
        <v>12.198106560026302</v>
      </c>
    </row>
    <row r="148" spans="15:16" ht="13.5" x14ac:dyDescent="0.25">
      <c r="O148" s="1880">
        <v>17.399999999999999</v>
      </c>
      <c r="P148" s="1881">
        <v>11.933265989435883</v>
      </c>
    </row>
    <row r="149" spans="15:16" ht="13.5" x14ac:dyDescent="0.25">
      <c r="O149" s="1880">
        <v>18.600000000000001</v>
      </c>
      <c r="P149" s="1881">
        <v>11.65966182677988</v>
      </c>
    </row>
    <row r="150" spans="15:16" ht="13.5" x14ac:dyDescent="0.25">
      <c r="O150" s="1880">
        <v>17.899999999999999</v>
      </c>
      <c r="P150" s="1881">
        <v>11.806049188426444</v>
      </c>
    </row>
    <row r="151" spans="15:16" ht="13.5" x14ac:dyDescent="0.25">
      <c r="O151" s="1880">
        <v>17</v>
      </c>
      <c r="P151" s="1881">
        <v>11.045877569891525</v>
      </c>
    </row>
    <row r="152" spans="15:16" ht="13.5" x14ac:dyDescent="0.25">
      <c r="O152" s="1880">
        <v>18.600000000000001</v>
      </c>
      <c r="P152" s="1881">
        <v>9.3826721056072202</v>
      </c>
    </row>
    <row r="153" spans="15:16" ht="13.5" x14ac:dyDescent="0.25">
      <c r="O153" s="1880">
        <v>20.399999999999999</v>
      </c>
      <c r="P153" s="1881">
        <v>9.7148238309494452</v>
      </c>
    </row>
    <row r="154" spans="15:16" ht="13.5" x14ac:dyDescent="0.25">
      <c r="O154" s="1880">
        <v>21.4</v>
      </c>
      <c r="P154" s="1881">
        <v>11.034075798621091</v>
      </c>
    </row>
    <row r="155" spans="15:16" ht="13.5" x14ac:dyDescent="0.25">
      <c r="O155" s="1880">
        <v>21.3</v>
      </c>
      <c r="P155" s="1881">
        <v>11.174971054950591</v>
      </c>
    </row>
    <row r="156" spans="15:16" ht="13.5" x14ac:dyDescent="0.25">
      <c r="O156" s="1880">
        <v>20</v>
      </c>
      <c r="P156" s="1881">
        <v>11.095606088298062</v>
      </c>
    </row>
    <row r="157" spans="15:16" ht="13.5" x14ac:dyDescent="0.25">
      <c r="O157" s="1880">
        <v>21.8</v>
      </c>
      <c r="P157" s="1881">
        <v>10.892608195704884</v>
      </c>
    </row>
    <row r="158" spans="15:16" ht="13.5" x14ac:dyDescent="0.25">
      <c r="O158" s="1880">
        <v>19.5</v>
      </c>
      <c r="P158" s="1881">
        <v>10.338173507119752</v>
      </c>
    </row>
    <row r="159" spans="15:16" ht="13.5" x14ac:dyDescent="0.25">
      <c r="O159" s="1880">
        <v>19.600000000000001</v>
      </c>
      <c r="P159" s="1881">
        <v>8.6709330273027554</v>
      </c>
    </row>
    <row r="160" spans="15:16" ht="13.5" x14ac:dyDescent="0.25">
      <c r="O160" s="1880">
        <v>18.7</v>
      </c>
      <c r="P160" s="1881">
        <v>9.0847476260377835</v>
      </c>
    </row>
    <row r="161" spans="15:16" ht="13.5" x14ac:dyDescent="0.25">
      <c r="O161" s="1880">
        <v>20</v>
      </c>
      <c r="P161" s="1881">
        <v>10.831265891728277</v>
      </c>
    </row>
    <row r="162" spans="15:16" ht="13.5" x14ac:dyDescent="0.25">
      <c r="O162" s="1880">
        <v>19.7</v>
      </c>
      <c r="P162" s="1881">
        <v>11.061891188793002</v>
      </c>
    </row>
    <row r="163" spans="15:16" ht="13.5" x14ac:dyDescent="0.25">
      <c r="O163" s="1880">
        <v>19.100000000000001</v>
      </c>
      <c r="P163" s="1881">
        <v>11.168887347625743</v>
      </c>
    </row>
    <row r="164" spans="15:16" ht="13.5" x14ac:dyDescent="0.25">
      <c r="O164" s="1880">
        <v>19.7</v>
      </c>
      <c r="P164" s="1881">
        <v>12.855631280138759</v>
      </c>
    </row>
    <row r="165" spans="15:16" ht="13.5" x14ac:dyDescent="0.25">
      <c r="O165" s="1880">
        <v>21.1</v>
      </c>
      <c r="P165" s="1881">
        <v>12.219488283480008</v>
      </c>
    </row>
    <row r="166" spans="15:16" ht="13.5" x14ac:dyDescent="0.25">
      <c r="O166" s="1880">
        <v>20.399999999999999</v>
      </c>
      <c r="P166" s="1881">
        <v>8.5617826181426278</v>
      </c>
    </row>
    <row r="167" spans="15:16" ht="13.5" x14ac:dyDescent="0.25">
      <c r="O167" s="1880">
        <v>20.2</v>
      </c>
      <c r="P167" s="1881">
        <v>8.8984291890830267</v>
      </c>
    </row>
    <row r="168" spans="15:16" ht="13.5" x14ac:dyDescent="0.25">
      <c r="O168" s="1880">
        <v>20.9</v>
      </c>
      <c r="P168" s="1881">
        <v>11.194724814868136</v>
      </c>
    </row>
    <row r="169" spans="15:16" ht="13.5" x14ac:dyDescent="0.25">
      <c r="O169" s="1880">
        <v>18</v>
      </c>
      <c r="P169" s="1881">
        <v>13.085120717689804</v>
      </c>
    </row>
    <row r="170" spans="15:16" ht="13.5" x14ac:dyDescent="0.25">
      <c r="O170" s="1880">
        <v>14.3</v>
      </c>
      <c r="P170" s="1881">
        <v>11.266193663229267</v>
      </c>
    </row>
    <row r="171" spans="15:16" ht="13.5" x14ac:dyDescent="0.25">
      <c r="O171" s="1880">
        <v>14</v>
      </c>
      <c r="P171" s="1881">
        <v>11.562634195575656</v>
      </c>
    </row>
    <row r="172" spans="15:16" ht="13.5" x14ac:dyDescent="0.25">
      <c r="O172" s="1880">
        <v>16.899999999999999</v>
      </c>
      <c r="P172" s="1881">
        <v>10.847633072809348</v>
      </c>
    </row>
    <row r="173" spans="15:16" ht="13.5" x14ac:dyDescent="0.25">
      <c r="O173" s="1880">
        <v>18.600000000000001</v>
      </c>
      <c r="P173" s="1881">
        <v>8.8612458689434455</v>
      </c>
    </row>
    <row r="174" spans="15:16" ht="13.5" x14ac:dyDescent="0.25">
      <c r="O174" s="1880">
        <v>20</v>
      </c>
      <c r="P174" s="1881">
        <v>9.0874433513745068</v>
      </c>
    </row>
    <row r="175" spans="15:16" ht="13.5" x14ac:dyDescent="0.25">
      <c r="O175" s="1880">
        <v>18.600000000000001</v>
      </c>
      <c r="P175" s="1881">
        <v>10.860933416697842</v>
      </c>
    </row>
    <row r="176" spans="15:16" ht="13.5" x14ac:dyDescent="0.25">
      <c r="O176" s="1880">
        <v>19.7</v>
      </c>
      <c r="P176" s="1881">
        <v>11.192576066581537</v>
      </c>
    </row>
    <row r="177" spans="15:16" ht="13.5" x14ac:dyDescent="0.25">
      <c r="O177" s="1880">
        <v>21</v>
      </c>
      <c r="P177" s="1881">
        <v>10.761398107033267</v>
      </c>
    </row>
    <row r="178" spans="15:16" ht="13.5" x14ac:dyDescent="0.25">
      <c r="O178" s="1880">
        <v>20.2</v>
      </c>
      <c r="P178" s="1881">
        <v>11.166915788378496</v>
      </c>
    </row>
    <row r="179" spans="15:16" ht="13.5" x14ac:dyDescent="0.25">
      <c r="O179" s="1880">
        <v>10.9</v>
      </c>
      <c r="P179" s="1881">
        <v>11.08253441435442</v>
      </c>
    </row>
    <row r="180" spans="15:16" ht="13.5" x14ac:dyDescent="0.25">
      <c r="O180" s="1880">
        <v>11.9</v>
      </c>
      <c r="P180" s="1881">
        <v>9.7026252879889778</v>
      </c>
    </row>
    <row r="181" spans="15:16" ht="13.5" x14ac:dyDescent="0.25">
      <c r="O181" s="1880">
        <v>12.6</v>
      </c>
      <c r="P181" s="1881">
        <v>10.050759347537204</v>
      </c>
    </row>
    <row r="182" spans="15:16" ht="13.5" x14ac:dyDescent="0.25">
      <c r="O182" s="1880">
        <v>14.4</v>
      </c>
      <c r="P182" s="1881">
        <v>13.268071173225135</v>
      </c>
    </row>
    <row r="183" spans="15:16" ht="13.5" x14ac:dyDescent="0.25">
      <c r="O183" s="1880">
        <v>15.1</v>
      </c>
      <c r="P183" s="1881">
        <v>14.001560921627226</v>
      </c>
    </row>
    <row r="184" spans="15:16" ht="13.5" x14ac:dyDescent="0.25">
      <c r="O184" s="1880">
        <v>15.8</v>
      </c>
      <c r="P184" s="1881">
        <v>11.599535655381695</v>
      </c>
    </row>
    <row r="185" spans="15:16" ht="13.5" x14ac:dyDescent="0.25">
      <c r="O185" s="1880">
        <v>16.399999999999999</v>
      </c>
      <c r="P185" s="1881">
        <v>11.590829853052908</v>
      </c>
    </row>
    <row r="186" spans="15:16" ht="13.5" x14ac:dyDescent="0.25">
      <c r="O186" s="1880">
        <v>20.6</v>
      </c>
      <c r="P186" s="1881">
        <v>10.560753724787885</v>
      </c>
    </row>
    <row r="187" spans="15:16" ht="13.5" x14ac:dyDescent="0.25">
      <c r="O187" s="1880">
        <v>14.5</v>
      </c>
      <c r="P187" s="1881">
        <v>8.9143509667293674</v>
      </c>
    </row>
    <row r="188" spans="15:16" ht="13.5" x14ac:dyDescent="0.25">
      <c r="O188" s="1880">
        <v>13.2</v>
      </c>
      <c r="P188" s="1881">
        <v>9.4068547040645907</v>
      </c>
    </row>
    <row r="189" spans="15:16" ht="13.5" x14ac:dyDescent="0.25">
      <c r="O189" s="1880">
        <v>15.2</v>
      </c>
      <c r="P189" s="1881">
        <v>12.962544232365167</v>
      </c>
    </row>
    <row r="190" spans="15:16" ht="13.5" x14ac:dyDescent="0.25">
      <c r="O190" s="1880">
        <v>17.8</v>
      </c>
      <c r="P190" s="1881">
        <v>12.936475196838927</v>
      </c>
    </row>
    <row r="191" spans="15:16" ht="13.5" x14ac:dyDescent="0.25">
      <c r="O191" s="1880">
        <v>20.8</v>
      </c>
      <c r="P191" s="1881">
        <v>12.622800949179025</v>
      </c>
    </row>
    <row r="192" spans="15:16" ht="13.5" x14ac:dyDescent="0.25">
      <c r="O192" s="1880">
        <v>22.3</v>
      </c>
      <c r="P192" s="1881">
        <v>10.750413130204</v>
      </c>
    </row>
    <row r="193" spans="15:16" ht="13.5" x14ac:dyDescent="0.25">
      <c r="O193" s="1880">
        <v>19.100000000000001</v>
      </c>
      <c r="P193" s="1881">
        <v>8.2731035953240841</v>
      </c>
    </row>
    <row r="194" spans="15:16" ht="13.5" x14ac:dyDescent="0.25">
      <c r="O194" s="1880">
        <v>18.600000000000001</v>
      </c>
      <c r="P194" s="1881">
        <v>7.6116809926142093</v>
      </c>
    </row>
    <row r="195" spans="15:16" ht="13.5" x14ac:dyDescent="0.25">
      <c r="O195" s="1880">
        <v>18.7</v>
      </c>
      <c r="P195" s="1881">
        <v>8.2433281144877419</v>
      </c>
    </row>
    <row r="196" spans="15:16" ht="13.5" x14ac:dyDescent="0.25">
      <c r="O196" s="1880">
        <v>19.899999999999999</v>
      </c>
      <c r="P196" s="1881">
        <v>9.9458840023053323</v>
      </c>
    </row>
    <row r="197" spans="15:16" ht="13.5" x14ac:dyDescent="0.25">
      <c r="O197" s="1880">
        <v>16</v>
      </c>
      <c r="P197" s="1881">
        <v>12.834315226437381</v>
      </c>
    </row>
    <row r="198" spans="15:16" ht="13.5" x14ac:dyDescent="0.25">
      <c r="O198" s="1880">
        <v>14.6</v>
      </c>
      <c r="P198" s="1881">
        <v>12.90330815334899</v>
      </c>
    </row>
    <row r="199" spans="15:16" ht="13.5" x14ac:dyDescent="0.25">
      <c r="O199" s="1880">
        <v>16.100000000000001</v>
      </c>
      <c r="P199" s="1881">
        <v>12.979250644917522</v>
      </c>
    </row>
    <row r="200" spans="15:16" ht="13.5" x14ac:dyDescent="0.25">
      <c r="O200" s="1880">
        <v>18.7</v>
      </c>
      <c r="P200" s="1881">
        <v>10.153873615517059</v>
      </c>
    </row>
    <row r="201" spans="15:16" ht="13.5" x14ac:dyDescent="0.25">
      <c r="O201" s="1880">
        <v>19.5</v>
      </c>
      <c r="P201" s="1881">
        <v>8.470982545966022</v>
      </c>
    </row>
    <row r="202" spans="15:16" ht="13.5" x14ac:dyDescent="0.25">
      <c r="O202" s="1880">
        <v>20.2</v>
      </c>
      <c r="P202" s="1881">
        <v>8.6526559335377442</v>
      </c>
    </row>
    <row r="203" spans="15:16" ht="13.5" x14ac:dyDescent="0.25">
      <c r="O203" s="1880">
        <v>19.3</v>
      </c>
      <c r="P203" s="1881">
        <v>12.870756936689524</v>
      </c>
    </row>
    <row r="204" spans="15:16" ht="13.5" x14ac:dyDescent="0.25">
      <c r="O204" s="1880">
        <v>19.7</v>
      </c>
      <c r="P204" s="1881">
        <v>12.693547724219954</v>
      </c>
    </row>
    <row r="205" spans="15:16" ht="13.5" x14ac:dyDescent="0.25">
      <c r="O205" s="1880">
        <v>19.7</v>
      </c>
      <c r="P205" s="1881">
        <v>11.014754352535716</v>
      </c>
    </row>
    <row r="206" spans="15:16" ht="13.5" x14ac:dyDescent="0.25">
      <c r="O206" s="1880">
        <v>20</v>
      </c>
      <c r="P206" s="1881">
        <v>12.730994381959654</v>
      </c>
    </row>
    <row r="207" spans="15:16" ht="13.5" x14ac:dyDescent="0.25">
      <c r="O207" s="1880">
        <v>20.399999999999999</v>
      </c>
      <c r="P207" s="1881">
        <v>12.058044152109526</v>
      </c>
    </row>
    <row r="208" spans="15:16" ht="13.5" x14ac:dyDescent="0.25">
      <c r="O208" s="1880">
        <v>21.7</v>
      </c>
      <c r="P208" s="1881">
        <v>7.8963862041673298</v>
      </c>
    </row>
    <row r="209" spans="15:16" ht="13.5" x14ac:dyDescent="0.25">
      <c r="O209" s="1880">
        <v>20.100000000000001</v>
      </c>
      <c r="P209" s="1881">
        <v>8.1290552348115899</v>
      </c>
    </row>
    <row r="210" spans="15:16" ht="13.5" x14ac:dyDescent="0.25">
      <c r="O210" s="1880">
        <v>21.2</v>
      </c>
      <c r="P210" s="1881">
        <v>12.40935764977308</v>
      </c>
    </row>
    <row r="211" spans="15:16" ht="13.5" x14ac:dyDescent="0.25">
      <c r="O211" s="1880">
        <v>22.5</v>
      </c>
      <c r="P211" s="1881">
        <v>12.31025904299001</v>
      </c>
    </row>
    <row r="212" spans="15:16" ht="13.5" x14ac:dyDescent="0.25">
      <c r="O212" s="1880">
        <v>22.1</v>
      </c>
      <c r="P212" s="1881">
        <v>12.206640999981889</v>
      </c>
    </row>
    <row r="213" spans="15:16" ht="13.5" x14ac:dyDescent="0.25">
      <c r="O213" s="1880">
        <v>22.4</v>
      </c>
      <c r="P213" s="1881">
        <v>11.66029969829855</v>
      </c>
    </row>
    <row r="214" spans="15:16" ht="13.5" x14ac:dyDescent="0.25">
      <c r="O214" s="1880">
        <v>22.3</v>
      </c>
      <c r="P214" s="1881">
        <v>10.777577483569157</v>
      </c>
    </row>
    <row r="215" spans="15:16" ht="13.5" x14ac:dyDescent="0.25">
      <c r="O215" s="1880">
        <v>22.8</v>
      </c>
      <c r="P215" s="1881">
        <v>7.2817490761749628</v>
      </c>
    </row>
    <row r="216" spans="15:16" ht="13.5" x14ac:dyDescent="0.25">
      <c r="O216" s="1880">
        <v>23.8</v>
      </c>
      <c r="P216" s="1881">
        <v>7.5630703567809903</v>
      </c>
    </row>
    <row r="217" spans="15:16" ht="13.5" x14ac:dyDescent="0.25">
      <c r="O217" s="1880">
        <v>24.4</v>
      </c>
      <c r="P217" s="1881">
        <v>11.62556420485606</v>
      </c>
    </row>
    <row r="218" spans="15:16" ht="13.5" x14ac:dyDescent="0.25">
      <c r="O218" s="1880">
        <v>25.5</v>
      </c>
      <c r="P218" s="1881">
        <v>11.679668660430064</v>
      </c>
    </row>
    <row r="219" spans="15:16" ht="13.5" x14ac:dyDescent="0.25">
      <c r="O219" s="1880">
        <v>25.7</v>
      </c>
      <c r="P219" s="1881">
        <v>11.901361716113572</v>
      </c>
    </row>
    <row r="220" spans="15:16" ht="13.5" x14ac:dyDescent="0.25">
      <c r="O220" s="1880">
        <v>25.5</v>
      </c>
      <c r="P220" s="1881">
        <v>11.898490046309941</v>
      </c>
    </row>
    <row r="221" spans="15:16" ht="13.5" x14ac:dyDescent="0.25">
      <c r="O221" s="1880">
        <v>25</v>
      </c>
      <c r="P221" s="1881">
        <v>10.797462796136006</v>
      </c>
    </row>
    <row r="222" spans="15:16" ht="13.5" x14ac:dyDescent="0.25">
      <c r="O222" s="1880">
        <v>24.7</v>
      </c>
      <c r="P222" s="1881">
        <v>7.274194270754947</v>
      </c>
    </row>
    <row r="223" spans="15:16" ht="13.5" x14ac:dyDescent="0.25">
      <c r="O223" s="1880">
        <v>22.2</v>
      </c>
      <c r="P223" s="1881">
        <v>7.8592027046841872</v>
      </c>
    </row>
    <row r="224" spans="15:16" ht="13.5" x14ac:dyDescent="0.25">
      <c r="O224" s="1880">
        <v>21</v>
      </c>
      <c r="P224" s="1881">
        <v>11.970596448508172</v>
      </c>
    </row>
    <row r="225" spans="15:16" ht="13.5" x14ac:dyDescent="0.25">
      <c r="O225" s="1880">
        <v>24.5</v>
      </c>
      <c r="P225" s="1881">
        <v>11.580836923239076</v>
      </c>
    </row>
    <row r="226" spans="15:16" ht="13.5" x14ac:dyDescent="0.25">
      <c r="O226" s="1880">
        <v>24.4</v>
      </c>
      <c r="P226" s="1881">
        <v>12.152957135074498</v>
      </c>
    </row>
    <row r="227" spans="15:16" ht="13.5" x14ac:dyDescent="0.25">
      <c r="O227" s="1880">
        <v>26.6</v>
      </c>
      <c r="P227" s="1881">
        <v>11.029632417339721</v>
      </c>
    </row>
    <row r="228" spans="15:16" ht="13.5" x14ac:dyDescent="0.25">
      <c r="O228" s="1880">
        <v>19.100000000000001</v>
      </c>
      <c r="P228" s="1881">
        <v>11.390304816360828</v>
      </c>
    </row>
    <row r="229" spans="15:16" ht="13.5" x14ac:dyDescent="0.25">
      <c r="O229" s="1880">
        <v>18.3</v>
      </c>
      <c r="P229" s="1881">
        <v>8.7093353428852698</v>
      </c>
    </row>
    <row r="230" spans="15:16" ht="13.5" x14ac:dyDescent="0.25">
      <c r="O230" s="1880">
        <v>19.3</v>
      </c>
      <c r="P230" s="1881">
        <v>8.2487021339303492</v>
      </c>
    </row>
    <row r="231" spans="15:16" ht="13.5" x14ac:dyDescent="0.25">
      <c r="O231" s="1880">
        <v>23.3</v>
      </c>
      <c r="P231" s="1881">
        <v>11.761655438417085</v>
      </c>
    </row>
    <row r="232" spans="15:16" ht="13.5" x14ac:dyDescent="0.25">
      <c r="O232" s="1880">
        <v>20.3</v>
      </c>
      <c r="P232" s="1881">
        <v>11.911268044317099</v>
      </c>
    </row>
    <row r="233" spans="15:16" ht="13.5" x14ac:dyDescent="0.25">
      <c r="O233" s="1880">
        <v>19</v>
      </c>
      <c r="P233" s="1881">
        <v>11.956687635818573</v>
      </c>
    </row>
    <row r="234" spans="15:16" ht="13.5" x14ac:dyDescent="0.25">
      <c r="O234" s="1880">
        <v>19.899999999999999</v>
      </c>
      <c r="P234" s="1881">
        <v>12.19765096712452</v>
      </c>
    </row>
    <row r="235" spans="15:16" ht="13.5" x14ac:dyDescent="0.25">
      <c r="O235" s="1880">
        <v>21.6</v>
      </c>
      <c r="P235" s="1881">
        <v>11.577494090692587</v>
      </c>
    </row>
    <row r="236" spans="15:16" ht="13.5" x14ac:dyDescent="0.25">
      <c r="O236" s="1880">
        <v>22.2</v>
      </c>
      <c r="P236" s="1881">
        <v>7.9390115318219294</v>
      </c>
    </row>
    <row r="237" spans="15:16" ht="13.5" x14ac:dyDescent="0.25">
      <c r="O237" s="1880">
        <v>23.2</v>
      </c>
      <c r="P237" s="1881">
        <v>8.4863868535807345</v>
      </c>
    </row>
    <row r="238" spans="15:16" ht="13.5" x14ac:dyDescent="0.25">
      <c r="O238" s="1880">
        <v>23.6</v>
      </c>
      <c r="P238" s="1881">
        <v>12.763266637914921</v>
      </c>
    </row>
    <row r="239" spans="15:16" ht="13.5" x14ac:dyDescent="0.25">
      <c r="O239" s="1880">
        <v>21.1</v>
      </c>
      <c r="P239" s="1881">
        <v>13.104197670178001</v>
      </c>
    </row>
    <row r="240" spans="15:16" ht="13.5" x14ac:dyDescent="0.25">
      <c r="O240" s="1880">
        <v>22.2</v>
      </c>
      <c r="P240" s="1881">
        <v>12.80271349974838</v>
      </c>
    </row>
    <row r="241" spans="15:16" ht="13.5" x14ac:dyDescent="0.25">
      <c r="O241" s="1880">
        <v>23.6</v>
      </c>
      <c r="P241" s="1881">
        <v>12.571072800334692</v>
      </c>
    </row>
    <row r="242" spans="15:16" ht="13.5" x14ac:dyDescent="0.25">
      <c r="O242" s="1880">
        <v>19.2</v>
      </c>
      <c r="P242" s="1881">
        <v>11.602359968313387</v>
      </c>
    </row>
    <row r="243" spans="15:16" ht="13.5" x14ac:dyDescent="0.25">
      <c r="O243" s="1880">
        <v>15.2</v>
      </c>
      <c r="P243" s="1881">
        <v>8.1541117261059686</v>
      </c>
    </row>
    <row r="244" spans="15:16" ht="13.5" x14ac:dyDescent="0.25">
      <c r="O244" s="1880">
        <v>12.4</v>
      </c>
      <c r="P244" s="1881">
        <v>8.9063808728103258</v>
      </c>
    </row>
    <row r="245" spans="15:16" ht="13.5" x14ac:dyDescent="0.25">
      <c r="O245" s="1880">
        <v>16</v>
      </c>
      <c r="P245" s="1881">
        <v>12.848814233730646</v>
      </c>
    </row>
    <row r="246" spans="15:16" ht="13.5" x14ac:dyDescent="0.25">
      <c r="O246" s="1880">
        <v>17.3</v>
      </c>
      <c r="P246" s="1881">
        <v>14.051005235918359</v>
      </c>
    </row>
    <row r="247" spans="15:16" ht="13.5" x14ac:dyDescent="0.25">
      <c r="O247" s="1880">
        <v>18.899999999999999</v>
      </c>
      <c r="P247" s="1881">
        <v>12.623961458003881</v>
      </c>
    </row>
    <row r="248" spans="15:16" ht="13.5" x14ac:dyDescent="0.25">
      <c r="O248" s="1880">
        <v>17.3</v>
      </c>
      <c r="P248" s="1881">
        <v>10.755300856704448</v>
      </c>
    </row>
    <row r="249" spans="15:16" ht="13.5" x14ac:dyDescent="0.25">
      <c r="O249" s="1880">
        <v>15.7</v>
      </c>
      <c r="P249" s="1881">
        <v>12.289919228678549</v>
      </c>
    </row>
    <row r="250" spans="15:16" ht="13.5" x14ac:dyDescent="0.25">
      <c r="O250" s="1880">
        <v>14.8</v>
      </c>
      <c r="P250" s="1881">
        <v>8.5643801209620065</v>
      </c>
    </row>
    <row r="251" spans="15:16" ht="13.5" x14ac:dyDescent="0.25">
      <c r="O251" s="1880">
        <v>17.100000000000001</v>
      </c>
      <c r="P251" s="1881">
        <v>9.138938286305283</v>
      </c>
    </row>
    <row r="252" spans="15:16" ht="13.5" x14ac:dyDescent="0.25">
      <c r="O252" s="1880">
        <v>17.8</v>
      </c>
      <c r="P252" s="1881">
        <v>12.999160485433585</v>
      </c>
    </row>
    <row r="253" spans="15:16" ht="13.5" x14ac:dyDescent="0.25">
      <c r="O253" s="1880">
        <v>17.899999999999999</v>
      </c>
      <c r="P253" s="1881">
        <v>14.210971291277376</v>
      </c>
    </row>
    <row r="254" spans="15:16" ht="13.5" x14ac:dyDescent="0.25">
      <c r="O254" s="1880">
        <v>17.2</v>
      </c>
      <c r="P254" s="1881">
        <v>13.122051379996105</v>
      </c>
    </row>
    <row r="255" spans="15:16" ht="13.5" x14ac:dyDescent="0.25">
      <c r="O255" s="1880">
        <v>16.7</v>
      </c>
      <c r="P255" s="1881">
        <v>12.896124773768003</v>
      </c>
    </row>
    <row r="256" spans="15:16" ht="13.5" x14ac:dyDescent="0.25">
      <c r="O256" s="1880">
        <v>17.100000000000001</v>
      </c>
      <c r="P256" s="1881">
        <v>12.400801805908188</v>
      </c>
    </row>
    <row r="257" spans="15:16" ht="13.5" x14ac:dyDescent="0.25">
      <c r="O257" s="1880">
        <v>15.5</v>
      </c>
      <c r="P257" s="1881">
        <v>8.734030628839184</v>
      </c>
    </row>
    <row r="258" spans="15:16" ht="13.5" x14ac:dyDescent="0.25">
      <c r="O258" s="1880">
        <v>15.9</v>
      </c>
      <c r="P258" s="1881">
        <v>8.9525666110298907</v>
      </c>
    </row>
    <row r="259" spans="15:16" ht="13.5" x14ac:dyDescent="0.25">
      <c r="O259" s="1880">
        <v>17.600000000000001</v>
      </c>
      <c r="P259" s="1881">
        <v>12.555941468165219</v>
      </c>
    </row>
    <row r="260" spans="15:16" ht="13.5" x14ac:dyDescent="0.25">
      <c r="O260" s="1880">
        <v>18.5</v>
      </c>
      <c r="P260" s="1881">
        <v>10.605246508118249</v>
      </c>
    </row>
    <row r="261" spans="15:16" ht="13.5" x14ac:dyDescent="0.25">
      <c r="O261" s="1880">
        <v>19.5</v>
      </c>
      <c r="P261" s="1881">
        <v>13.580810705561898</v>
      </c>
    </row>
    <row r="262" spans="15:16" ht="13.5" x14ac:dyDescent="0.25">
      <c r="O262" s="1880">
        <v>17.8</v>
      </c>
      <c r="P262" s="1881">
        <v>13.613452403969632</v>
      </c>
    </row>
    <row r="263" spans="15:16" ht="13.5" x14ac:dyDescent="0.25">
      <c r="O263" s="1880">
        <v>14.8</v>
      </c>
      <c r="P263" s="1881">
        <v>12.596536588660642</v>
      </c>
    </row>
    <row r="264" spans="15:16" ht="13.5" x14ac:dyDescent="0.25">
      <c r="O264" s="1880">
        <v>14.3</v>
      </c>
      <c r="P264" s="1881">
        <v>9.1277709903603768</v>
      </c>
    </row>
    <row r="265" spans="15:16" ht="13.5" x14ac:dyDescent="0.25">
      <c r="O265" s="1880">
        <v>13.8</v>
      </c>
      <c r="P265" s="1881">
        <v>9.2592178152708193</v>
      </c>
    </row>
    <row r="266" spans="15:16" ht="13.5" x14ac:dyDescent="0.25">
      <c r="O266" s="1880">
        <v>16.2</v>
      </c>
      <c r="P266" s="1881">
        <v>13.062595480776082</v>
      </c>
    </row>
    <row r="267" spans="15:16" ht="13.5" x14ac:dyDescent="0.25">
      <c r="O267" s="1880">
        <v>18.8</v>
      </c>
      <c r="P267" s="1881">
        <v>11.900631757210352</v>
      </c>
    </row>
    <row r="268" spans="15:16" ht="13.5" x14ac:dyDescent="0.25">
      <c r="O268" s="1880">
        <v>18.100000000000001</v>
      </c>
      <c r="P268" s="1881">
        <v>13.201802308982169</v>
      </c>
    </row>
    <row r="269" spans="15:16" ht="13.5" x14ac:dyDescent="0.25">
      <c r="O269" s="1880">
        <v>18.7</v>
      </c>
      <c r="P269" s="1881">
        <v>13.304551374436382</v>
      </c>
    </row>
    <row r="270" spans="15:16" ht="13.5" x14ac:dyDescent="0.25">
      <c r="O270" s="1880">
        <v>18.899999999999999</v>
      </c>
      <c r="P270" s="1881">
        <v>12.061544084152214</v>
      </c>
    </row>
    <row r="271" spans="15:16" ht="13.5" x14ac:dyDescent="0.25">
      <c r="O271" s="1880">
        <v>12.5</v>
      </c>
      <c r="P271" s="1881">
        <v>9.4683747947185655</v>
      </c>
    </row>
    <row r="272" spans="15:16" ht="13.5" x14ac:dyDescent="0.25">
      <c r="O272" s="1880">
        <v>13.1</v>
      </c>
      <c r="P272" s="1881">
        <v>10.110937829290142</v>
      </c>
    </row>
    <row r="273" spans="15:16" ht="13.5" x14ac:dyDescent="0.25">
      <c r="O273" s="1880">
        <v>7.8</v>
      </c>
      <c r="P273" s="1881">
        <v>14.666382362975895</v>
      </c>
    </row>
    <row r="274" spans="15:16" ht="13.5" x14ac:dyDescent="0.25">
      <c r="O274" s="1880">
        <v>5.4</v>
      </c>
      <c r="P274" s="1881">
        <v>18.629173744647137</v>
      </c>
    </row>
    <row r="275" spans="15:16" ht="13.5" x14ac:dyDescent="0.25">
      <c r="O275" s="1880">
        <v>7.6</v>
      </c>
      <c r="P275" s="1881">
        <v>18.001222471523793</v>
      </c>
    </row>
    <row r="276" spans="15:16" ht="13.5" x14ac:dyDescent="0.25">
      <c r="O276" s="1880">
        <v>12.1</v>
      </c>
      <c r="P276" s="1881">
        <v>16.208178860237417</v>
      </c>
    </row>
    <row r="277" spans="15:16" ht="13.5" x14ac:dyDescent="0.25">
      <c r="O277" s="1880">
        <v>12.3</v>
      </c>
      <c r="P277" s="1881">
        <v>14.086650439028556</v>
      </c>
    </row>
    <row r="278" spans="15:16" ht="13.5" x14ac:dyDescent="0.25">
      <c r="O278" s="1880">
        <v>6.4</v>
      </c>
      <c r="P278" s="1881">
        <v>15.07109230594787</v>
      </c>
    </row>
    <row r="279" spans="15:16" ht="13.5" x14ac:dyDescent="0.25">
      <c r="O279" s="1880">
        <v>7.5</v>
      </c>
      <c r="P279" s="1881">
        <v>16.568567069673897</v>
      </c>
    </row>
    <row r="280" spans="15:16" ht="13.5" x14ac:dyDescent="0.25">
      <c r="O280" s="1880">
        <v>7.6</v>
      </c>
      <c r="P280" s="1881">
        <v>21.520986189567171</v>
      </c>
    </row>
    <row r="281" spans="15:16" ht="13.5" x14ac:dyDescent="0.25">
      <c r="O281" s="1880">
        <v>7.4</v>
      </c>
      <c r="P281" s="1881">
        <v>23.307534618646578</v>
      </c>
    </row>
    <row r="282" spans="15:16" ht="13.5" x14ac:dyDescent="0.25">
      <c r="O282" s="1880">
        <v>9.6999999999999993</v>
      </c>
      <c r="P282" s="1881">
        <v>23.544889454947622</v>
      </c>
    </row>
    <row r="283" spans="15:16" ht="13.5" x14ac:dyDescent="0.25">
      <c r="O283" s="1880">
        <v>7.9</v>
      </c>
      <c r="P283" s="1881">
        <v>23.560312972205967</v>
      </c>
    </row>
    <row r="284" spans="15:16" ht="13.5" x14ac:dyDescent="0.25">
      <c r="O284" s="1880">
        <v>10.199999999999999</v>
      </c>
      <c r="P284" s="1881">
        <v>21.506484208233079</v>
      </c>
    </row>
    <row r="285" spans="15:16" ht="13.5" x14ac:dyDescent="0.25">
      <c r="O285" s="1880">
        <v>12.8</v>
      </c>
      <c r="P285" s="1881">
        <v>15.287753853721949</v>
      </c>
    </row>
    <row r="286" spans="15:16" ht="13.5" x14ac:dyDescent="0.25">
      <c r="O286" s="1880">
        <v>13.3</v>
      </c>
      <c r="P286" s="1881">
        <v>15.333404730133996</v>
      </c>
    </row>
    <row r="287" spans="15:16" ht="13.5" x14ac:dyDescent="0.25">
      <c r="O287" s="1880">
        <v>9.8000000000000007</v>
      </c>
      <c r="P287" s="1881">
        <v>21.208126159264619</v>
      </c>
    </row>
    <row r="288" spans="15:16" ht="13.5" x14ac:dyDescent="0.25">
      <c r="O288" s="1880">
        <v>11.2</v>
      </c>
      <c r="P288" s="1881">
        <v>20.678468378661382</v>
      </c>
    </row>
    <row r="289" spans="15:16" ht="13.5" x14ac:dyDescent="0.25">
      <c r="O289" s="1880">
        <v>14.2</v>
      </c>
      <c r="P289" s="1881">
        <v>18.49786469869645</v>
      </c>
    </row>
    <row r="290" spans="15:16" ht="13.5" x14ac:dyDescent="0.25">
      <c r="O290" s="1880">
        <v>15</v>
      </c>
      <c r="P290" s="1881">
        <v>18.201287359065148</v>
      </c>
    </row>
    <row r="291" spans="15:16" ht="13.5" x14ac:dyDescent="0.25">
      <c r="O291" s="1880">
        <v>13.2</v>
      </c>
      <c r="P291" s="1881">
        <v>17.111512832885236</v>
      </c>
    </row>
    <row r="292" spans="15:16" ht="13.5" x14ac:dyDescent="0.25">
      <c r="O292" s="1880">
        <v>13.1</v>
      </c>
      <c r="P292" s="1881">
        <v>12.931801117771561</v>
      </c>
    </row>
    <row r="293" spans="15:16" ht="13.5" x14ac:dyDescent="0.25">
      <c r="O293" s="1880">
        <v>14.4</v>
      </c>
      <c r="P293" s="1881">
        <v>13.080474716503648</v>
      </c>
    </row>
    <row r="294" spans="15:16" ht="13.5" x14ac:dyDescent="0.25">
      <c r="O294" s="1880">
        <v>13</v>
      </c>
      <c r="P294" s="1881">
        <v>18.197463256521555</v>
      </c>
    </row>
    <row r="295" spans="15:16" ht="13.5" x14ac:dyDescent="0.25">
      <c r="O295" s="1880">
        <v>12.2</v>
      </c>
      <c r="P295" s="1881">
        <v>18.907658392786793</v>
      </c>
    </row>
    <row r="296" spans="15:16" ht="13.5" x14ac:dyDescent="0.25">
      <c r="O296" s="1880">
        <v>11.3</v>
      </c>
      <c r="P296" s="1881">
        <v>19.587798455874836</v>
      </c>
    </row>
    <row r="297" spans="15:16" ht="13.5" x14ac:dyDescent="0.25">
      <c r="O297" s="1880">
        <v>10.9</v>
      </c>
      <c r="P297" s="1881">
        <v>20.188175852071332</v>
      </c>
    </row>
    <row r="298" spans="15:16" ht="13.5" x14ac:dyDescent="0.25">
      <c r="O298" s="1880">
        <v>9.8000000000000007</v>
      </c>
      <c r="P298" s="1881">
        <v>20.435386686232409</v>
      </c>
    </row>
    <row r="299" spans="15:16" ht="13.5" x14ac:dyDescent="0.25">
      <c r="O299" s="1880">
        <v>8.8000000000000007</v>
      </c>
      <c r="P299" s="1881">
        <v>18.896464093476261</v>
      </c>
    </row>
    <row r="300" spans="15:16" ht="13.5" x14ac:dyDescent="0.25">
      <c r="O300" s="1880">
        <v>5.9</v>
      </c>
      <c r="P300" s="1881">
        <v>19.990205508905095</v>
      </c>
    </row>
    <row r="301" spans="15:16" ht="13.5" x14ac:dyDescent="0.25">
      <c r="O301" s="1880">
        <v>7.2</v>
      </c>
      <c r="P301" s="1881">
        <v>25.450444040696148</v>
      </c>
    </row>
    <row r="302" spans="15:16" ht="13.5" x14ac:dyDescent="0.25">
      <c r="O302" s="1880">
        <v>7.8</v>
      </c>
      <c r="P302" s="1881">
        <v>24.304806985494345</v>
      </c>
    </row>
    <row r="303" spans="15:16" ht="13.5" x14ac:dyDescent="0.25">
      <c r="O303" s="1880">
        <v>7.2</v>
      </c>
      <c r="P303" s="1881">
        <v>26.143293081621714</v>
      </c>
    </row>
    <row r="304" spans="15:16" ht="13.5" x14ac:dyDescent="0.25">
      <c r="O304" s="1880">
        <v>10.4</v>
      </c>
      <c r="P304" s="1881">
        <v>25.857670041736075</v>
      </c>
    </row>
    <row r="305" spans="14:16" ht="13.5" x14ac:dyDescent="0.25">
      <c r="O305" s="1880">
        <v>8.4</v>
      </c>
      <c r="P305" s="1881">
        <v>24.374665619308992</v>
      </c>
    </row>
    <row r="306" spans="14:16" ht="13.5" x14ac:dyDescent="0.25">
      <c r="O306" s="1880">
        <v>6.3</v>
      </c>
      <c r="P306" s="1881">
        <v>22.246137183194012</v>
      </c>
    </row>
    <row r="307" spans="14:16" ht="13.5" x14ac:dyDescent="0.25">
      <c r="O307" s="1880">
        <v>4</v>
      </c>
      <c r="P307" s="1881">
        <v>24.842022933632947</v>
      </c>
    </row>
    <row r="308" spans="14:16" ht="13.5" x14ac:dyDescent="0.25">
      <c r="O308" s="1880">
        <v>10.6</v>
      </c>
      <c r="P308" s="1881">
        <v>26.382438431061992</v>
      </c>
    </row>
    <row r="309" spans="14:16" ht="13.5" x14ac:dyDescent="0.25">
      <c r="O309" s="1880">
        <v>12.6</v>
      </c>
      <c r="P309" s="1881">
        <v>20.505068574291286</v>
      </c>
    </row>
    <row r="310" spans="14:16" ht="13.5" x14ac:dyDescent="0.25">
      <c r="O310" s="1880">
        <v>8.3000000000000007</v>
      </c>
      <c r="P310" s="1881">
        <v>22.534198943987271</v>
      </c>
    </row>
    <row r="311" spans="14:16" ht="13.5" x14ac:dyDescent="0.25">
      <c r="O311" s="1880">
        <v>10.7</v>
      </c>
      <c r="P311" s="1881">
        <v>22.337210213195526</v>
      </c>
    </row>
    <row r="312" spans="14:16" ht="13.5" x14ac:dyDescent="0.25">
      <c r="N312" s="670"/>
      <c r="O312" s="1880">
        <v>9.6</v>
      </c>
      <c r="P312" s="1881">
        <v>23.150704414677591</v>
      </c>
    </row>
    <row r="313" spans="14:16" ht="13.5" x14ac:dyDescent="0.25">
      <c r="N313" s="670"/>
      <c r="O313" s="1880">
        <v>9.1</v>
      </c>
      <c r="P313" s="1881">
        <v>21.303786705285933</v>
      </c>
    </row>
    <row r="314" spans="14:16" ht="13.5" x14ac:dyDescent="0.25">
      <c r="N314" s="670"/>
      <c r="O314" s="1880">
        <v>10.7</v>
      </c>
      <c r="P314" s="1881">
        <v>19.541909255978283</v>
      </c>
    </row>
    <row r="315" spans="14:16" ht="13.5" x14ac:dyDescent="0.25">
      <c r="N315" s="670"/>
      <c r="O315" s="1880">
        <v>10.8</v>
      </c>
      <c r="P315" s="1881">
        <v>23.96995445428875</v>
      </c>
    </row>
    <row r="316" spans="14:16" ht="13.5" x14ac:dyDescent="0.25">
      <c r="N316" s="670"/>
      <c r="O316" s="1880">
        <v>11.1</v>
      </c>
      <c r="P316" s="1881">
        <v>23.545213258161262</v>
      </c>
    </row>
    <row r="317" spans="14:16" ht="13.5" x14ac:dyDescent="0.25">
      <c r="N317" s="670"/>
      <c r="O317" s="1880">
        <v>9.9</v>
      </c>
      <c r="P317" s="1881">
        <v>24.095257464924419</v>
      </c>
    </row>
    <row r="318" spans="14:16" ht="13.5" x14ac:dyDescent="0.25">
      <c r="N318" s="670"/>
      <c r="O318" s="1880">
        <v>8.6999999999999993</v>
      </c>
      <c r="P318" s="1881">
        <v>25.20076980834223</v>
      </c>
    </row>
    <row r="319" spans="14:16" ht="13.5" x14ac:dyDescent="0.25">
      <c r="N319" s="670"/>
      <c r="O319" s="1880">
        <v>8.8000000000000007</v>
      </c>
      <c r="P319" s="1881">
        <v>24.969104550917475</v>
      </c>
    </row>
    <row r="320" spans="14:16" ht="13.5" x14ac:dyDescent="0.25">
      <c r="N320" s="670"/>
      <c r="O320" s="1880">
        <v>8.1999999999999993</v>
      </c>
      <c r="P320" s="1881">
        <v>20.869584077670879</v>
      </c>
    </row>
    <row r="321" spans="14:16" ht="13.5" x14ac:dyDescent="0.25">
      <c r="N321" s="670"/>
      <c r="O321" s="1880">
        <v>7.7</v>
      </c>
      <c r="P321" s="1881">
        <v>22.642928589551737</v>
      </c>
    </row>
    <row r="322" spans="14:16" ht="13.5" x14ac:dyDescent="0.25">
      <c r="N322" s="670"/>
      <c r="O322" s="1880">
        <v>8</v>
      </c>
      <c r="P322" s="1881">
        <v>27.119130464016077</v>
      </c>
    </row>
    <row r="323" spans="14:16" ht="13.5" x14ac:dyDescent="0.25">
      <c r="N323" s="670"/>
      <c r="O323" s="1880">
        <v>8.1999999999999993</v>
      </c>
      <c r="P323" s="1881">
        <v>25.616553432422041</v>
      </c>
    </row>
    <row r="324" spans="14:16" ht="13.5" x14ac:dyDescent="0.25">
      <c r="N324" s="670"/>
      <c r="O324" s="1880">
        <v>4.2</v>
      </c>
      <c r="P324" s="1881">
        <v>29.02225599497886</v>
      </c>
    </row>
    <row r="325" spans="14:16" ht="13.5" x14ac:dyDescent="0.25">
      <c r="N325" s="670"/>
      <c r="O325" s="1880">
        <v>3.5</v>
      </c>
      <c r="P325" s="1881">
        <v>30.912610923436581</v>
      </c>
    </row>
    <row r="326" spans="14:16" ht="13.5" x14ac:dyDescent="0.25">
      <c r="N326" s="670"/>
      <c r="O326" s="1880">
        <v>1.9</v>
      </c>
      <c r="P326" s="1881">
        <v>32.336834454926695</v>
      </c>
    </row>
    <row r="327" spans="14:16" ht="13.5" x14ac:dyDescent="0.25">
      <c r="N327" s="670"/>
      <c r="O327" s="1880">
        <v>0.3</v>
      </c>
      <c r="P327" s="1881">
        <v>29.089350637271743</v>
      </c>
    </row>
    <row r="328" spans="14:16" ht="13.5" x14ac:dyDescent="0.25">
      <c r="N328" s="670"/>
      <c r="O328" s="1880">
        <v>-0.8</v>
      </c>
      <c r="P328" s="1881">
        <v>31.661108526029086</v>
      </c>
    </row>
    <row r="329" spans="14:16" ht="13.5" x14ac:dyDescent="0.25">
      <c r="N329" s="670"/>
      <c r="O329" s="1880">
        <v>-0.5</v>
      </c>
      <c r="P329" s="1881">
        <v>35.907625059266174</v>
      </c>
    </row>
    <row r="330" spans="14:16" ht="13.5" x14ac:dyDescent="0.25">
      <c r="N330" s="670"/>
      <c r="O330" s="1880">
        <v>0.2</v>
      </c>
      <c r="P330" s="1881">
        <v>38.364364482768615</v>
      </c>
    </row>
    <row r="331" spans="14:16" ht="13.5" x14ac:dyDescent="0.25">
      <c r="N331" s="670"/>
      <c r="O331" s="1880">
        <v>1</v>
      </c>
      <c r="P331" s="1881">
        <v>38.856081502905532</v>
      </c>
    </row>
    <row r="332" spans="14:16" ht="13.5" x14ac:dyDescent="0.25">
      <c r="N332" s="670"/>
      <c r="O332" s="1880">
        <v>1.6</v>
      </c>
      <c r="P332" s="1881">
        <v>38.626575085024179</v>
      </c>
    </row>
    <row r="333" spans="14:16" ht="13.5" x14ac:dyDescent="0.25">
      <c r="N333" s="670"/>
      <c r="O333" s="1880">
        <v>3.4</v>
      </c>
      <c r="P333" s="1881">
        <v>36.200051937782419</v>
      </c>
    </row>
    <row r="334" spans="14:16" ht="13.5" x14ac:dyDescent="0.25">
      <c r="N334" s="670"/>
      <c r="O334" s="1880">
        <v>4.3</v>
      </c>
      <c r="P334" s="1881">
        <v>30.962827384515982</v>
      </c>
    </row>
    <row r="335" spans="14:16" ht="13.5" x14ac:dyDescent="0.25">
      <c r="N335" s="670"/>
      <c r="O335" s="1880">
        <v>3.1</v>
      </c>
      <c r="P335" s="1881">
        <v>29.478174801637795</v>
      </c>
    </row>
    <row r="336" spans="14:16" ht="13.5" x14ac:dyDescent="0.25">
      <c r="N336" s="670"/>
      <c r="O336" s="1880">
        <v>2.2999999999999998</v>
      </c>
      <c r="P336" s="1881">
        <v>37.362228590906767</v>
      </c>
    </row>
    <row r="337" spans="14:16" ht="13.5" x14ac:dyDescent="0.25">
      <c r="N337" s="670"/>
      <c r="O337" s="1880">
        <v>-2.1</v>
      </c>
      <c r="P337" s="1881">
        <v>40.660015269502146</v>
      </c>
    </row>
    <row r="338" spans="14:16" ht="13.5" x14ac:dyDescent="0.25">
      <c r="N338" s="670"/>
      <c r="O338" s="1880">
        <v>-3.9</v>
      </c>
      <c r="P338" s="1881">
        <v>42.613525113595408</v>
      </c>
    </row>
    <row r="339" spans="14:16" ht="13.5" x14ac:dyDescent="0.25">
      <c r="N339" s="670"/>
      <c r="O339" s="1880">
        <v>-3.9</v>
      </c>
      <c r="P339" s="1881">
        <v>44.151175713907705</v>
      </c>
    </row>
    <row r="340" spans="14:16" ht="13.5" x14ac:dyDescent="0.25">
      <c r="N340" s="670"/>
      <c r="O340" s="1880">
        <v>-3.2</v>
      </c>
      <c r="P340" s="1881">
        <v>43.564675943222817</v>
      </c>
    </row>
    <row r="341" spans="14:16" ht="13.5" x14ac:dyDescent="0.25">
      <c r="N341" s="670"/>
      <c r="O341" s="1880">
        <v>-1.7</v>
      </c>
      <c r="P341" s="1881">
        <v>38.80700217044118</v>
      </c>
    </row>
    <row r="342" spans="14:16" ht="13.5" x14ac:dyDescent="0.25">
      <c r="N342" s="670"/>
      <c r="O342" s="1880">
        <v>0.5</v>
      </c>
      <c r="P342" s="1881">
        <v>36.25561045018285</v>
      </c>
    </row>
    <row r="343" spans="14:16" ht="13.5" x14ac:dyDescent="0.25">
      <c r="N343" s="670"/>
      <c r="O343" s="1880">
        <v>4.9000000000000004</v>
      </c>
      <c r="P343" s="1881">
        <v>36.828498784391705</v>
      </c>
    </row>
    <row r="344" spans="14:16" ht="13.5" x14ac:dyDescent="0.25">
      <c r="N344" s="670"/>
      <c r="O344" s="1880">
        <v>3.6</v>
      </c>
      <c r="P344" s="1881">
        <v>37.028462664331904</v>
      </c>
    </row>
    <row r="345" spans="14:16" ht="13.5" x14ac:dyDescent="0.25">
      <c r="N345" s="670"/>
      <c r="O345" s="1880">
        <v>-1</v>
      </c>
      <c r="P345" s="1881">
        <v>39.334616014634491</v>
      </c>
    </row>
    <row r="346" spans="14:16" ht="13.5" x14ac:dyDescent="0.25">
      <c r="N346" s="670"/>
      <c r="O346" s="1880">
        <v>0.6</v>
      </c>
      <c r="P346" s="1881">
        <v>39.469209949211148</v>
      </c>
    </row>
    <row r="347" spans="14:16" ht="13.5" x14ac:dyDescent="0.25">
      <c r="N347" s="670"/>
      <c r="O347" s="1880">
        <v>6</v>
      </c>
      <c r="P347" s="1881">
        <v>34.518752159124894</v>
      </c>
    </row>
    <row r="348" spans="14:16" ht="13.5" x14ac:dyDescent="0.25">
      <c r="N348" s="670"/>
      <c r="O348" s="1880">
        <v>4.9000000000000004</v>
      </c>
      <c r="P348" s="1881">
        <v>29.346591365302594</v>
      </c>
    </row>
    <row r="349" spans="14:16" ht="13.5" x14ac:dyDescent="0.25">
      <c r="N349" s="670"/>
      <c r="O349" s="1880">
        <v>5.4</v>
      </c>
      <c r="P349" s="1881">
        <v>29.678531616811249</v>
      </c>
    </row>
    <row r="350" spans="14:16" ht="13.5" x14ac:dyDescent="0.25">
      <c r="N350" s="670"/>
      <c r="O350" s="1880">
        <v>1.7</v>
      </c>
      <c r="P350" s="1881">
        <v>37.136842898253164</v>
      </c>
    </row>
    <row r="351" spans="14:16" ht="13.5" x14ac:dyDescent="0.25">
      <c r="N351" s="670"/>
      <c r="O351" s="1880">
        <v>0.8</v>
      </c>
      <c r="P351" s="1881">
        <v>39.990520948119389</v>
      </c>
    </row>
    <row r="352" spans="14:16" ht="13.5" x14ac:dyDescent="0.25">
      <c r="N352" s="670"/>
      <c r="O352" s="1880">
        <v>-0.9</v>
      </c>
      <c r="P352" s="1881">
        <v>40.342375259298947</v>
      </c>
    </row>
    <row r="353" spans="14:16" ht="13.5" x14ac:dyDescent="0.25">
      <c r="N353" s="670"/>
      <c r="O353" s="1880">
        <v>-3</v>
      </c>
      <c r="P353" s="1881">
        <v>43.020463271072089</v>
      </c>
    </row>
    <row r="354" spans="14:16" ht="13.5" x14ac:dyDescent="0.25">
      <c r="N354" s="670"/>
      <c r="O354" s="1880">
        <v>-2.8</v>
      </c>
      <c r="P354" s="1881">
        <v>43.077006635153325</v>
      </c>
    </row>
    <row r="355" spans="14:16" ht="13.5" x14ac:dyDescent="0.25">
      <c r="N355" s="670"/>
      <c r="O355" s="1880">
        <v>-2.5</v>
      </c>
      <c r="P355" s="1881">
        <v>38.980277284719577</v>
      </c>
    </row>
    <row r="356" spans="14:16" ht="13.5" x14ac:dyDescent="0.25">
      <c r="N356" s="670"/>
      <c r="O356" s="1880">
        <v>-3.3</v>
      </c>
      <c r="P356" s="1881">
        <v>38.516121771832168</v>
      </c>
    </row>
    <row r="357" spans="14:16" ht="13.5" x14ac:dyDescent="0.25">
      <c r="N357" s="670"/>
      <c r="O357" s="1880">
        <v>-0.5</v>
      </c>
      <c r="P357" s="1881">
        <v>42.709202739735353</v>
      </c>
    </row>
    <row r="358" spans="14:16" ht="13.5" x14ac:dyDescent="0.25">
      <c r="N358" s="670"/>
      <c r="O358" s="1880">
        <v>0.4</v>
      </c>
      <c r="P358" s="1881">
        <v>40.312641630704114</v>
      </c>
    </row>
    <row r="359" spans="14:16" ht="13.5" x14ac:dyDescent="0.25">
      <c r="N359" s="670"/>
      <c r="O359" s="1880">
        <v>-0.8</v>
      </c>
      <c r="P359" s="1881">
        <v>40.665182505363994</v>
      </c>
    </row>
    <row r="360" spans="14:16" ht="13.5" x14ac:dyDescent="0.25">
      <c r="N360" s="670"/>
      <c r="O360" s="1880">
        <v>-0.8</v>
      </c>
      <c r="P360" s="1881">
        <v>40.277898316007764</v>
      </c>
    </row>
    <row r="361" spans="14:16" ht="13.5" x14ac:dyDescent="0.25">
      <c r="N361" s="670"/>
      <c r="O361" s="1880">
        <v>3.1</v>
      </c>
      <c r="P361" s="1881">
        <v>35.254524984374939</v>
      </c>
    </row>
    <row r="362" spans="14:16" ht="13.5" x14ac:dyDescent="0.25">
      <c r="N362" s="670"/>
      <c r="O362" s="1880">
        <v>6.1</v>
      </c>
      <c r="P362" s="1881">
        <v>27.898633452944868</v>
      </c>
    </row>
    <row r="363" spans="14:16" ht="13.5" x14ac:dyDescent="0.25">
      <c r="N363" s="670"/>
      <c r="O363" s="1880">
        <v>4.8</v>
      </c>
      <c r="P363" s="1881">
        <v>27.10268604823035</v>
      </c>
    </row>
    <row r="364" spans="14:16" ht="13.5" x14ac:dyDescent="0.25">
      <c r="N364" s="670"/>
      <c r="O364" s="1880">
        <v>0.4</v>
      </c>
      <c r="P364" s="1881">
        <v>29.706119250739672</v>
      </c>
    </row>
    <row r="365" spans="14:16" ht="13.5" x14ac:dyDescent="0.25">
      <c r="N365" s="670"/>
      <c r="O365" s="1880">
        <v>1.4</v>
      </c>
      <c r="P365" s="1881">
        <v>30.080319795174972</v>
      </c>
    </row>
    <row r="366" spans="14:16" ht="13.5" x14ac:dyDescent="0.25">
      <c r="N366" s="670"/>
      <c r="O366" s="1880">
        <v>1.9</v>
      </c>
      <c r="P366" s="1881">
        <v>30.385403361181773</v>
      </c>
    </row>
    <row r="367" spans="14:16" ht="13.5" x14ac:dyDescent="0.25">
      <c r="N367" s="670"/>
      <c r="O367" s="1880">
        <v>3.9</v>
      </c>
      <c r="P367" s="1881">
        <v>31.3826276869321</v>
      </c>
    </row>
    <row r="368" spans="14:16" ht="13.5" x14ac:dyDescent="0.25">
      <c r="N368" s="670"/>
      <c r="O368" s="1880">
        <v>3.3</v>
      </c>
      <c r="P368" s="1881">
        <v>29.107795299607069</v>
      </c>
    </row>
    <row r="369" spans="14:16" ht="13.5" x14ac:dyDescent="0.25">
      <c r="N369" s="670"/>
      <c r="O369" s="1880">
        <v>2.2000000000000002</v>
      </c>
      <c r="P369" s="1881">
        <v>28.934787996310504</v>
      </c>
    </row>
    <row r="370" spans="14:16" ht="13.5" x14ac:dyDescent="0.25">
      <c r="N370" s="670"/>
      <c r="O370" s="1880">
        <v>3.1</v>
      </c>
      <c r="P370" s="1881">
        <v>29.389954673774316</v>
      </c>
    </row>
    <row r="371" spans="14:16" ht="13.5" x14ac:dyDescent="0.25">
      <c r="N371" s="670"/>
      <c r="O371" s="1880">
        <v>2.2000000000000002</v>
      </c>
      <c r="P371" s="1881">
        <v>29.345049577949776</v>
      </c>
    </row>
    <row r="372" spans="14:16" ht="13.5" x14ac:dyDescent="0.25">
      <c r="N372" s="670"/>
      <c r="O372" s="1880">
        <v>-4.4000000000000004</v>
      </c>
      <c r="P372" s="1881">
        <v>36.801391493990273</v>
      </c>
    </row>
  </sheetData>
  <mergeCells count="9">
    <mergeCell ref="H5:I6"/>
    <mergeCell ref="K2:M2"/>
    <mergeCell ref="A2:J2"/>
    <mergeCell ref="B4:D4"/>
    <mergeCell ref="E4:G4"/>
    <mergeCell ref="J4:L4"/>
    <mergeCell ref="B5:C5"/>
    <mergeCell ref="E5:F5"/>
    <mergeCell ref="J5:K5"/>
  </mergeCells>
  <pageMargins left="0.6692913385826772" right="0.19685039370078741" top="0.31496062992125984" bottom="0.19685039370078741" header="0.23622047244094491" footer="0.15748031496062992"/>
  <pageSetup paperSize="9" firstPageNumber="8" orientation="portrait" useFirstPageNumber="1" r:id="rId1"/>
  <headerFooter scaleWithDoc="0" alignWithMargins="0">
    <oddFooter>&amp;C21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view="pageBreakPreview" topLeftCell="A10" zoomScaleNormal="100" zoomScaleSheetLayoutView="100" workbookViewId="0"/>
  </sheetViews>
  <sheetFormatPr defaultRowHeight="12.75" x14ac:dyDescent="0.25"/>
  <cols>
    <col min="1" max="1" width="8.140625" style="160" customWidth="1"/>
    <col min="2" max="12" width="7.140625" style="160" customWidth="1"/>
    <col min="13" max="13" width="1.7109375" style="160" customWidth="1"/>
    <col min="14" max="16" width="9.7109375" style="160" customWidth="1"/>
    <col min="17" max="17" width="13.5703125" style="160" customWidth="1"/>
    <col min="18" max="18" width="1.7109375" style="160" customWidth="1"/>
    <col min="19" max="255" width="9.140625" style="160"/>
    <col min="256" max="256" width="3" style="160" customWidth="1"/>
    <col min="257" max="257" width="4.5703125" style="160" customWidth="1"/>
    <col min="258" max="267" width="11.7109375" style="160" customWidth="1"/>
    <col min="268" max="511" width="9.140625" style="160"/>
    <col min="512" max="512" width="3" style="160" customWidth="1"/>
    <col min="513" max="513" width="4.5703125" style="160" customWidth="1"/>
    <col min="514" max="523" width="11.7109375" style="160" customWidth="1"/>
    <col min="524" max="767" width="9.140625" style="160"/>
    <col min="768" max="768" width="3" style="160" customWidth="1"/>
    <col min="769" max="769" width="4.5703125" style="160" customWidth="1"/>
    <col min="770" max="779" width="11.7109375" style="160" customWidth="1"/>
    <col min="780" max="1023" width="9.140625" style="160"/>
    <col min="1024" max="1024" width="3" style="160" customWidth="1"/>
    <col min="1025" max="1025" width="4.5703125" style="160" customWidth="1"/>
    <col min="1026" max="1035" width="11.7109375" style="160" customWidth="1"/>
    <col min="1036" max="1279" width="9.140625" style="160"/>
    <col min="1280" max="1280" width="3" style="160" customWidth="1"/>
    <col min="1281" max="1281" width="4.5703125" style="160" customWidth="1"/>
    <col min="1282" max="1291" width="11.7109375" style="160" customWidth="1"/>
    <col min="1292" max="1535" width="9.140625" style="160"/>
    <col min="1536" max="1536" width="3" style="160" customWidth="1"/>
    <col min="1537" max="1537" width="4.5703125" style="160" customWidth="1"/>
    <col min="1538" max="1547" width="11.7109375" style="160" customWidth="1"/>
    <col min="1548" max="1791" width="9.140625" style="160"/>
    <col min="1792" max="1792" width="3" style="160" customWidth="1"/>
    <col min="1793" max="1793" width="4.5703125" style="160" customWidth="1"/>
    <col min="1794" max="1803" width="11.7109375" style="160" customWidth="1"/>
    <col min="1804" max="2047" width="9.140625" style="160"/>
    <col min="2048" max="2048" width="3" style="160" customWidth="1"/>
    <col min="2049" max="2049" width="4.5703125" style="160" customWidth="1"/>
    <col min="2050" max="2059" width="11.7109375" style="160" customWidth="1"/>
    <col min="2060" max="2303" width="9.140625" style="160"/>
    <col min="2304" max="2304" width="3" style="160" customWidth="1"/>
    <col min="2305" max="2305" width="4.5703125" style="160" customWidth="1"/>
    <col min="2306" max="2315" width="11.7109375" style="160" customWidth="1"/>
    <col min="2316" max="2559" width="9.140625" style="160"/>
    <col min="2560" max="2560" width="3" style="160" customWidth="1"/>
    <col min="2561" max="2561" width="4.5703125" style="160" customWidth="1"/>
    <col min="2562" max="2571" width="11.7109375" style="160" customWidth="1"/>
    <col min="2572" max="2815" width="9.140625" style="160"/>
    <col min="2816" max="2816" width="3" style="160" customWidth="1"/>
    <col min="2817" max="2817" width="4.5703125" style="160" customWidth="1"/>
    <col min="2818" max="2827" width="11.7109375" style="160" customWidth="1"/>
    <col min="2828" max="3071" width="9.140625" style="160"/>
    <col min="3072" max="3072" width="3" style="160" customWidth="1"/>
    <col min="3073" max="3073" width="4.5703125" style="160" customWidth="1"/>
    <col min="3074" max="3083" width="11.7109375" style="160" customWidth="1"/>
    <col min="3084" max="3327" width="9.140625" style="160"/>
    <col min="3328" max="3328" width="3" style="160" customWidth="1"/>
    <col min="3329" max="3329" width="4.5703125" style="160" customWidth="1"/>
    <col min="3330" max="3339" width="11.7109375" style="160" customWidth="1"/>
    <col min="3340" max="3583" width="9.140625" style="160"/>
    <col min="3584" max="3584" width="3" style="160" customWidth="1"/>
    <col min="3585" max="3585" width="4.5703125" style="160" customWidth="1"/>
    <col min="3586" max="3595" width="11.7109375" style="160" customWidth="1"/>
    <col min="3596" max="3839" width="9.140625" style="160"/>
    <col min="3840" max="3840" width="3" style="160" customWidth="1"/>
    <col min="3841" max="3841" width="4.5703125" style="160" customWidth="1"/>
    <col min="3842" max="3851" width="11.7109375" style="160" customWidth="1"/>
    <col min="3852" max="4095" width="9.140625" style="160"/>
    <col min="4096" max="4096" width="3" style="160" customWidth="1"/>
    <col min="4097" max="4097" width="4.5703125" style="160" customWidth="1"/>
    <col min="4098" max="4107" width="11.7109375" style="160" customWidth="1"/>
    <col min="4108" max="4351" width="9.140625" style="160"/>
    <col min="4352" max="4352" width="3" style="160" customWidth="1"/>
    <col min="4353" max="4353" width="4.5703125" style="160" customWidth="1"/>
    <col min="4354" max="4363" width="11.7109375" style="160" customWidth="1"/>
    <col min="4364" max="4607" width="9.140625" style="160"/>
    <col min="4608" max="4608" width="3" style="160" customWidth="1"/>
    <col min="4609" max="4609" width="4.5703125" style="160" customWidth="1"/>
    <col min="4610" max="4619" width="11.7109375" style="160" customWidth="1"/>
    <col min="4620" max="4863" width="9.140625" style="160"/>
    <col min="4864" max="4864" width="3" style="160" customWidth="1"/>
    <col min="4865" max="4865" width="4.5703125" style="160" customWidth="1"/>
    <col min="4866" max="4875" width="11.7109375" style="160" customWidth="1"/>
    <col min="4876" max="5119" width="9.140625" style="160"/>
    <col min="5120" max="5120" width="3" style="160" customWidth="1"/>
    <col min="5121" max="5121" width="4.5703125" style="160" customWidth="1"/>
    <col min="5122" max="5131" width="11.7109375" style="160" customWidth="1"/>
    <col min="5132" max="5375" width="9.140625" style="160"/>
    <col min="5376" max="5376" width="3" style="160" customWidth="1"/>
    <col min="5377" max="5377" width="4.5703125" style="160" customWidth="1"/>
    <col min="5378" max="5387" width="11.7109375" style="160" customWidth="1"/>
    <col min="5388" max="5631" width="9.140625" style="160"/>
    <col min="5632" max="5632" width="3" style="160" customWidth="1"/>
    <col min="5633" max="5633" width="4.5703125" style="160" customWidth="1"/>
    <col min="5634" max="5643" width="11.7109375" style="160" customWidth="1"/>
    <col min="5644" max="5887" width="9.140625" style="160"/>
    <col min="5888" max="5888" width="3" style="160" customWidth="1"/>
    <col min="5889" max="5889" width="4.5703125" style="160" customWidth="1"/>
    <col min="5890" max="5899" width="11.7109375" style="160" customWidth="1"/>
    <col min="5900" max="6143" width="9.140625" style="160"/>
    <col min="6144" max="6144" width="3" style="160" customWidth="1"/>
    <col min="6145" max="6145" width="4.5703125" style="160" customWidth="1"/>
    <col min="6146" max="6155" width="11.7109375" style="160" customWidth="1"/>
    <col min="6156" max="6399" width="9.140625" style="160"/>
    <col min="6400" max="6400" width="3" style="160" customWidth="1"/>
    <col min="6401" max="6401" width="4.5703125" style="160" customWidth="1"/>
    <col min="6402" max="6411" width="11.7109375" style="160" customWidth="1"/>
    <col min="6412" max="6655" width="9.140625" style="160"/>
    <col min="6656" max="6656" width="3" style="160" customWidth="1"/>
    <col min="6657" max="6657" width="4.5703125" style="160" customWidth="1"/>
    <col min="6658" max="6667" width="11.7109375" style="160" customWidth="1"/>
    <col min="6668" max="6911" width="9.140625" style="160"/>
    <col min="6912" max="6912" width="3" style="160" customWidth="1"/>
    <col min="6913" max="6913" width="4.5703125" style="160" customWidth="1"/>
    <col min="6914" max="6923" width="11.7109375" style="160" customWidth="1"/>
    <col min="6924" max="7167" width="9.140625" style="160"/>
    <col min="7168" max="7168" width="3" style="160" customWidth="1"/>
    <col min="7169" max="7169" width="4.5703125" style="160" customWidth="1"/>
    <col min="7170" max="7179" width="11.7109375" style="160" customWidth="1"/>
    <col min="7180" max="7423" width="9.140625" style="160"/>
    <col min="7424" max="7424" width="3" style="160" customWidth="1"/>
    <col min="7425" max="7425" width="4.5703125" style="160" customWidth="1"/>
    <col min="7426" max="7435" width="11.7109375" style="160" customWidth="1"/>
    <col min="7436" max="7679" width="9.140625" style="160"/>
    <col min="7680" max="7680" width="3" style="160" customWidth="1"/>
    <col min="7681" max="7681" width="4.5703125" style="160" customWidth="1"/>
    <col min="7682" max="7691" width="11.7109375" style="160" customWidth="1"/>
    <col min="7692" max="7935" width="9.140625" style="160"/>
    <col min="7936" max="7936" width="3" style="160" customWidth="1"/>
    <col min="7937" max="7937" width="4.5703125" style="160" customWidth="1"/>
    <col min="7938" max="7947" width="11.7109375" style="160" customWidth="1"/>
    <col min="7948" max="8191" width="9.140625" style="160"/>
    <col min="8192" max="8192" width="3" style="160" customWidth="1"/>
    <col min="8193" max="8193" width="4.5703125" style="160" customWidth="1"/>
    <col min="8194" max="8203" width="11.7109375" style="160" customWidth="1"/>
    <col min="8204" max="8447" width="9.140625" style="160"/>
    <col min="8448" max="8448" width="3" style="160" customWidth="1"/>
    <col min="8449" max="8449" width="4.5703125" style="160" customWidth="1"/>
    <col min="8450" max="8459" width="11.7109375" style="160" customWidth="1"/>
    <col min="8460" max="8703" width="9.140625" style="160"/>
    <col min="8704" max="8704" width="3" style="160" customWidth="1"/>
    <col min="8705" max="8705" width="4.5703125" style="160" customWidth="1"/>
    <col min="8706" max="8715" width="11.7109375" style="160" customWidth="1"/>
    <col min="8716" max="8959" width="9.140625" style="160"/>
    <col min="8960" max="8960" width="3" style="160" customWidth="1"/>
    <col min="8961" max="8961" width="4.5703125" style="160" customWidth="1"/>
    <col min="8962" max="8971" width="11.7109375" style="160" customWidth="1"/>
    <col min="8972" max="9215" width="9.140625" style="160"/>
    <col min="9216" max="9216" width="3" style="160" customWidth="1"/>
    <col min="9217" max="9217" width="4.5703125" style="160" customWidth="1"/>
    <col min="9218" max="9227" width="11.7109375" style="160" customWidth="1"/>
    <col min="9228" max="9471" width="9.140625" style="160"/>
    <col min="9472" max="9472" width="3" style="160" customWidth="1"/>
    <col min="9473" max="9473" width="4.5703125" style="160" customWidth="1"/>
    <col min="9474" max="9483" width="11.7109375" style="160" customWidth="1"/>
    <col min="9484" max="9727" width="9.140625" style="160"/>
    <col min="9728" max="9728" width="3" style="160" customWidth="1"/>
    <col min="9729" max="9729" width="4.5703125" style="160" customWidth="1"/>
    <col min="9730" max="9739" width="11.7109375" style="160" customWidth="1"/>
    <col min="9740" max="9983" width="9.140625" style="160"/>
    <col min="9984" max="9984" width="3" style="160" customWidth="1"/>
    <col min="9985" max="9985" width="4.5703125" style="160" customWidth="1"/>
    <col min="9986" max="9995" width="11.7109375" style="160" customWidth="1"/>
    <col min="9996" max="10239" width="9.140625" style="160"/>
    <col min="10240" max="10240" width="3" style="160" customWidth="1"/>
    <col min="10241" max="10241" width="4.5703125" style="160" customWidth="1"/>
    <col min="10242" max="10251" width="11.7109375" style="160" customWidth="1"/>
    <col min="10252" max="10495" width="9.140625" style="160"/>
    <col min="10496" max="10496" width="3" style="160" customWidth="1"/>
    <col min="10497" max="10497" width="4.5703125" style="160" customWidth="1"/>
    <col min="10498" max="10507" width="11.7109375" style="160" customWidth="1"/>
    <col min="10508" max="10751" width="9.140625" style="160"/>
    <col min="10752" max="10752" width="3" style="160" customWidth="1"/>
    <col min="10753" max="10753" width="4.5703125" style="160" customWidth="1"/>
    <col min="10754" max="10763" width="11.7109375" style="160" customWidth="1"/>
    <col min="10764" max="11007" width="9.140625" style="160"/>
    <col min="11008" max="11008" width="3" style="160" customWidth="1"/>
    <col min="11009" max="11009" width="4.5703125" style="160" customWidth="1"/>
    <col min="11010" max="11019" width="11.7109375" style="160" customWidth="1"/>
    <col min="11020" max="11263" width="9.140625" style="160"/>
    <col min="11264" max="11264" width="3" style="160" customWidth="1"/>
    <col min="11265" max="11265" width="4.5703125" style="160" customWidth="1"/>
    <col min="11266" max="11275" width="11.7109375" style="160" customWidth="1"/>
    <col min="11276" max="11519" width="9.140625" style="160"/>
    <col min="11520" max="11520" width="3" style="160" customWidth="1"/>
    <col min="11521" max="11521" width="4.5703125" style="160" customWidth="1"/>
    <col min="11522" max="11531" width="11.7109375" style="160" customWidth="1"/>
    <col min="11532" max="11775" width="9.140625" style="160"/>
    <col min="11776" max="11776" width="3" style="160" customWidth="1"/>
    <col min="11777" max="11777" width="4.5703125" style="160" customWidth="1"/>
    <col min="11778" max="11787" width="11.7109375" style="160" customWidth="1"/>
    <col min="11788" max="12031" width="9.140625" style="160"/>
    <col min="12032" max="12032" width="3" style="160" customWidth="1"/>
    <col min="12033" max="12033" width="4.5703125" style="160" customWidth="1"/>
    <col min="12034" max="12043" width="11.7109375" style="160" customWidth="1"/>
    <col min="12044" max="12287" width="9.140625" style="160"/>
    <col min="12288" max="12288" width="3" style="160" customWidth="1"/>
    <col min="12289" max="12289" width="4.5703125" style="160" customWidth="1"/>
    <col min="12290" max="12299" width="11.7109375" style="160" customWidth="1"/>
    <col min="12300" max="12543" width="9.140625" style="160"/>
    <col min="12544" max="12544" width="3" style="160" customWidth="1"/>
    <col min="12545" max="12545" width="4.5703125" style="160" customWidth="1"/>
    <col min="12546" max="12555" width="11.7109375" style="160" customWidth="1"/>
    <col min="12556" max="12799" width="9.140625" style="160"/>
    <col min="12800" max="12800" width="3" style="160" customWidth="1"/>
    <col min="12801" max="12801" width="4.5703125" style="160" customWidth="1"/>
    <col min="12802" max="12811" width="11.7109375" style="160" customWidth="1"/>
    <col min="12812" max="13055" width="9.140625" style="160"/>
    <col min="13056" max="13056" width="3" style="160" customWidth="1"/>
    <col min="13057" max="13057" width="4.5703125" style="160" customWidth="1"/>
    <col min="13058" max="13067" width="11.7109375" style="160" customWidth="1"/>
    <col min="13068" max="13311" width="9.140625" style="160"/>
    <col min="13312" max="13312" width="3" style="160" customWidth="1"/>
    <col min="13313" max="13313" width="4.5703125" style="160" customWidth="1"/>
    <col min="13314" max="13323" width="11.7109375" style="160" customWidth="1"/>
    <col min="13324" max="13567" width="9.140625" style="160"/>
    <col min="13568" max="13568" width="3" style="160" customWidth="1"/>
    <col min="13569" max="13569" width="4.5703125" style="160" customWidth="1"/>
    <col min="13570" max="13579" width="11.7109375" style="160" customWidth="1"/>
    <col min="13580" max="13823" width="9.140625" style="160"/>
    <col min="13824" max="13824" width="3" style="160" customWidth="1"/>
    <col min="13825" max="13825" width="4.5703125" style="160" customWidth="1"/>
    <col min="13826" max="13835" width="11.7109375" style="160" customWidth="1"/>
    <col min="13836" max="14079" width="9.140625" style="160"/>
    <col min="14080" max="14080" width="3" style="160" customWidth="1"/>
    <col min="14081" max="14081" width="4.5703125" style="160" customWidth="1"/>
    <col min="14082" max="14091" width="11.7109375" style="160" customWidth="1"/>
    <col min="14092" max="14335" width="9.140625" style="160"/>
    <col min="14336" max="14336" width="3" style="160" customWidth="1"/>
    <col min="14337" max="14337" width="4.5703125" style="160" customWidth="1"/>
    <col min="14338" max="14347" width="11.7109375" style="160" customWidth="1"/>
    <col min="14348" max="14591" width="9.140625" style="160"/>
    <col min="14592" max="14592" width="3" style="160" customWidth="1"/>
    <col min="14593" max="14593" width="4.5703125" style="160" customWidth="1"/>
    <col min="14594" max="14603" width="11.7109375" style="160" customWidth="1"/>
    <col min="14604" max="14847" width="9.140625" style="160"/>
    <col min="14848" max="14848" width="3" style="160" customWidth="1"/>
    <col min="14849" max="14849" width="4.5703125" style="160" customWidth="1"/>
    <col min="14850" max="14859" width="11.7109375" style="160" customWidth="1"/>
    <col min="14860" max="15103" width="9.140625" style="160"/>
    <col min="15104" max="15104" width="3" style="160" customWidth="1"/>
    <col min="15105" max="15105" width="4.5703125" style="160" customWidth="1"/>
    <col min="15106" max="15115" width="11.7109375" style="160" customWidth="1"/>
    <col min="15116" max="15359" width="9.140625" style="160"/>
    <col min="15360" max="15360" width="3" style="160" customWidth="1"/>
    <col min="15361" max="15361" width="4.5703125" style="160" customWidth="1"/>
    <col min="15362" max="15371" width="11.7109375" style="160" customWidth="1"/>
    <col min="15372" max="15615" width="9.140625" style="160"/>
    <col min="15616" max="15616" width="3" style="160" customWidth="1"/>
    <col min="15617" max="15617" width="4.5703125" style="160" customWidth="1"/>
    <col min="15618" max="15627" width="11.7109375" style="160" customWidth="1"/>
    <col min="15628" max="15871" width="9.140625" style="160"/>
    <col min="15872" max="15872" width="3" style="160" customWidth="1"/>
    <col min="15873" max="15873" width="4.5703125" style="160" customWidth="1"/>
    <col min="15874" max="15883" width="11.7109375" style="160" customWidth="1"/>
    <col min="15884" max="16127" width="9.140625" style="160"/>
    <col min="16128" max="16128" width="3" style="160" customWidth="1"/>
    <col min="16129" max="16129" width="4.5703125" style="160" customWidth="1"/>
    <col min="16130" max="16139" width="11.7109375" style="160" customWidth="1"/>
    <col min="16140" max="16384" width="9.140625" style="160"/>
  </cols>
  <sheetData>
    <row r="1" spans="1:25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25" ht="20.100000000000001" customHeight="1" thickBot="1" x14ac:dyDescent="0.3">
      <c r="A2" s="2324" t="s">
        <v>436</v>
      </c>
      <c r="B2" s="2324"/>
      <c r="C2" s="2324"/>
      <c r="D2" s="2324"/>
      <c r="E2" s="2324"/>
      <c r="F2" s="2324"/>
      <c r="G2" s="2324"/>
      <c r="H2" s="2324"/>
      <c r="I2" s="2324"/>
      <c r="J2" s="2324"/>
      <c r="K2" s="1721"/>
      <c r="L2" s="2541" t="s">
        <v>532</v>
      </c>
      <c r="M2" s="2541"/>
      <c r="N2" s="881"/>
      <c r="O2" s="881"/>
      <c r="P2" s="173"/>
      <c r="Q2" s="882"/>
      <c r="R2" s="882"/>
      <c r="S2" s="173"/>
    </row>
    <row r="3" spans="1:25" ht="12.75" customHeight="1" x14ac:dyDescent="0.25">
      <c r="A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</row>
    <row r="4" spans="1:25" ht="12.75" customHeight="1" x14ac:dyDescent="0.25">
      <c r="A4" s="284"/>
      <c r="B4" s="2538" t="s">
        <v>656</v>
      </c>
      <c r="C4" s="2539"/>
      <c r="D4" s="2539"/>
      <c r="E4" s="2539"/>
      <c r="F4" s="2539"/>
      <c r="G4" s="2539"/>
      <c r="H4" s="2539"/>
      <c r="I4" s="2539"/>
      <c r="J4" s="2539"/>
      <c r="K4" s="2539"/>
      <c r="L4" s="2540"/>
      <c r="M4" s="284"/>
      <c r="N4" s="284"/>
      <c r="O4" s="284"/>
      <c r="P4" s="284"/>
      <c r="Q4" s="284"/>
      <c r="R4" s="284"/>
    </row>
    <row r="5" spans="1:25" ht="40.5" customHeight="1" x14ac:dyDescent="0.25">
      <c r="A5" s="887"/>
      <c r="B5" s="2542" t="s">
        <v>499</v>
      </c>
      <c r="C5" s="2542"/>
      <c r="D5" s="2542"/>
      <c r="E5" s="2542"/>
      <c r="F5" s="2543"/>
      <c r="G5" s="2544" t="s">
        <v>292</v>
      </c>
      <c r="H5" s="2545"/>
      <c r="I5" s="2545"/>
      <c r="J5" s="2545"/>
      <c r="K5" s="2546"/>
      <c r="L5" s="1745" t="s">
        <v>25</v>
      </c>
      <c r="M5" s="877"/>
      <c r="N5" s="522"/>
      <c r="O5" s="522"/>
      <c r="P5" s="522"/>
      <c r="Q5" s="522"/>
      <c r="R5" s="173"/>
    </row>
    <row r="6" spans="1:25" ht="63.75" customHeight="1" x14ac:dyDescent="0.25">
      <c r="A6" s="875" t="s">
        <v>195</v>
      </c>
      <c r="B6" s="874" t="s">
        <v>39</v>
      </c>
      <c r="C6" s="874" t="s">
        <v>376</v>
      </c>
      <c r="D6" s="874" t="s">
        <v>40</v>
      </c>
      <c r="E6" s="721" t="s">
        <v>196</v>
      </c>
      <c r="F6" s="999" t="s">
        <v>19</v>
      </c>
      <c r="G6" s="1001" t="s">
        <v>39</v>
      </c>
      <c r="H6" s="874" t="s">
        <v>376</v>
      </c>
      <c r="I6" s="874" t="s">
        <v>40</v>
      </c>
      <c r="J6" s="721" t="s">
        <v>196</v>
      </c>
      <c r="K6" s="876" t="s">
        <v>19</v>
      </c>
      <c r="L6" s="1739" t="s">
        <v>241</v>
      </c>
      <c r="M6" s="878"/>
      <c r="R6" s="173"/>
      <c r="T6" s="2537"/>
      <c r="U6" s="2537"/>
      <c r="V6" s="2537"/>
      <c r="W6" s="2537"/>
    </row>
    <row r="7" spans="1:25" ht="12.95" customHeight="1" x14ac:dyDescent="0.25">
      <c r="A7" s="879">
        <v>0.29166666666666669</v>
      </c>
      <c r="B7" s="252">
        <v>352.43116534055889</v>
      </c>
      <c r="C7" s="252">
        <v>1982.3532797193907</v>
      </c>
      <c r="D7" s="245">
        <v>110.33324219632469</v>
      </c>
      <c r="E7" s="25">
        <v>146.24361458333334</v>
      </c>
      <c r="F7" s="1174">
        <f>SUM(B7:E7)</f>
        <v>2591.3613018396077</v>
      </c>
      <c r="G7" s="1175">
        <v>3753.4635833333332</v>
      </c>
      <c r="H7" s="1176">
        <v>21155.739622822508</v>
      </c>
      <c r="I7" s="1177">
        <v>1176.1861666666666</v>
      </c>
      <c r="J7" s="1178">
        <v>1555.1302083988096</v>
      </c>
      <c r="K7" s="1179">
        <f>SUM(G7:J7)</f>
        <v>27640.519581221317</v>
      </c>
      <c r="L7" s="1740">
        <v>-13.8</v>
      </c>
      <c r="M7" s="174"/>
      <c r="N7" s="664"/>
      <c r="O7" s="665"/>
      <c r="P7" s="665"/>
      <c r="Q7" s="175"/>
      <c r="R7" s="175"/>
      <c r="S7" s="161"/>
      <c r="T7" s="161"/>
      <c r="U7" s="161"/>
      <c r="V7" s="161"/>
      <c r="W7" s="161"/>
      <c r="X7" s="161"/>
      <c r="Y7" s="161"/>
    </row>
    <row r="8" spans="1:25" ht="12.95" customHeight="1" x14ac:dyDescent="0.25">
      <c r="A8" s="880">
        <v>0.33333333333333298</v>
      </c>
      <c r="B8" s="1129">
        <v>373.00716534055891</v>
      </c>
      <c r="C8" s="1129">
        <v>2063.6592797193903</v>
      </c>
      <c r="D8" s="248">
        <v>115.3762421963247</v>
      </c>
      <c r="E8" s="34">
        <v>144.57361458333335</v>
      </c>
      <c r="F8" s="1130">
        <f t="shared" ref="F8:F30" si="0">SUM(B8:E8)</f>
        <v>2696.6163018396073</v>
      </c>
      <c r="G8" s="1180">
        <v>3971.0245833333333</v>
      </c>
      <c r="H8" s="1129">
        <v>22023.259456986583</v>
      </c>
      <c r="I8" s="248">
        <v>1229.6781666666668</v>
      </c>
      <c r="J8" s="34">
        <v>1537.3733393988093</v>
      </c>
      <c r="K8" s="1181">
        <f t="shared" ref="K8:K30" si="1">SUM(G8:J8)</f>
        <v>28761.335546385391</v>
      </c>
      <c r="L8" s="1740">
        <v>-13.6</v>
      </c>
      <c r="M8" s="174"/>
      <c r="N8" s="665"/>
      <c r="O8" s="665"/>
      <c r="P8" s="665"/>
      <c r="Q8" s="175"/>
      <c r="R8" s="175"/>
      <c r="S8" s="161"/>
      <c r="T8" s="161"/>
      <c r="U8" s="161"/>
      <c r="V8" s="161"/>
      <c r="W8" s="161"/>
      <c r="X8" s="161"/>
    </row>
    <row r="9" spans="1:25" ht="12.95" customHeight="1" x14ac:dyDescent="0.25">
      <c r="A9" s="880">
        <v>0.375</v>
      </c>
      <c r="B9" s="1129">
        <v>362.40116534055886</v>
      </c>
      <c r="C9" s="1129">
        <v>2102.3792797193905</v>
      </c>
      <c r="D9" s="248">
        <v>114.04524219632469</v>
      </c>
      <c r="E9" s="34">
        <v>148.07461458333336</v>
      </c>
      <c r="F9" s="1130">
        <f t="shared" si="0"/>
        <v>2726.900301839607</v>
      </c>
      <c r="G9" s="1180">
        <v>3856.7245833333332</v>
      </c>
      <c r="H9" s="1129">
        <v>22436.666623687481</v>
      </c>
      <c r="I9" s="248">
        <v>1215.4691666666668</v>
      </c>
      <c r="J9" s="34">
        <v>1574.8661833988094</v>
      </c>
      <c r="K9" s="1181">
        <f>SUM(G9:J9)</f>
        <v>29083.726557086287</v>
      </c>
      <c r="L9" s="1740">
        <v>-13.5</v>
      </c>
      <c r="M9" s="174"/>
      <c r="N9" s="665"/>
      <c r="O9" s="665"/>
      <c r="P9" s="665"/>
      <c r="Q9" s="175"/>
      <c r="R9" s="175"/>
      <c r="S9" s="161"/>
      <c r="T9" s="161"/>
      <c r="U9" s="161"/>
      <c r="V9" s="161"/>
      <c r="W9" s="161"/>
      <c r="X9" s="161"/>
    </row>
    <row r="10" spans="1:25" ht="12.95" customHeight="1" x14ac:dyDescent="0.25">
      <c r="A10" s="880">
        <v>0.41666666666666702</v>
      </c>
      <c r="B10" s="1129">
        <v>342.66916534055889</v>
      </c>
      <c r="C10" s="1129">
        <v>2066.9212797193904</v>
      </c>
      <c r="D10" s="248">
        <v>112.77524219632468</v>
      </c>
      <c r="E10" s="34">
        <v>147.91161458333335</v>
      </c>
      <c r="F10" s="1130">
        <f t="shared" si="0"/>
        <v>2670.2773018396069</v>
      </c>
      <c r="G10" s="1180">
        <v>3645.5715833333334</v>
      </c>
      <c r="H10" s="1129">
        <v>22059.01477065705</v>
      </c>
      <c r="I10" s="248">
        <v>1202.0161666666668</v>
      </c>
      <c r="J10" s="34">
        <v>1573.2701123988095</v>
      </c>
      <c r="K10" s="1181">
        <f t="shared" si="1"/>
        <v>28479.87263305586</v>
      </c>
      <c r="L10" s="1740">
        <v>-13</v>
      </c>
      <c r="M10" s="174"/>
      <c r="N10" s="665"/>
      <c r="O10" s="665"/>
      <c r="P10" s="665"/>
      <c r="Q10" s="175"/>
      <c r="R10" s="175"/>
      <c r="S10" s="161"/>
      <c r="T10" s="161"/>
      <c r="U10" s="161"/>
      <c r="V10" s="161"/>
      <c r="W10" s="161"/>
      <c r="X10" s="161"/>
    </row>
    <row r="11" spans="1:25" ht="12.95" customHeight="1" x14ac:dyDescent="0.25">
      <c r="A11" s="880">
        <v>0.45833333333333298</v>
      </c>
      <c r="B11" s="1129">
        <v>331.87716534055892</v>
      </c>
      <c r="C11" s="1129">
        <v>2010.7952797193905</v>
      </c>
      <c r="D11" s="248">
        <v>109.91724219632469</v>
      </c>
      <c r="E11" s="34">
        <v>131.33661458333336</v>
      </c>
      <c r="F11" s="1130">
        <f t="shared" si="0"/>
        <v>2583.9263018396077</v>
      </c>
      <c r="G11" s="1180">
        <v>3530.0955833333333</v>
      </c>
      <c r="H11" s="1129">
        <v>21460.103296301164</v>
      </c>
      <c r="I11" s="248">
        <v>1171.6131666666668</v>
      </c>
      <c r="J11" s="34">
        <v>1396.8698633988095</v>
      </c>
      <c r="K11" s="1181">
        <f t="shared" si="1"/>
        <v>27558.681909699972</v>
      </c>
      <c r="L11" s="1740">
        <v>-12.6</v>
      </c>
      <c r="M11" s="174"/>
      <c r="N11" s="175"/>
      <c r="O11" s="175"/>
      <c r="P11" s="175"/>
      <c r="Q11" s="175"/>
      <c r="R11" s="175"/>
      <c r="S11" s="161"/>
      <c r="T11" s="161"/>
      <c r="U11" s="161"/>
      <c r="V11" s="161"/>
      <c r="W11" s="161"/>
      <c r="X11" s="161"/>
    </row>
    <row r="12" spans="1:25" ht="12.95" customHeight="1" x14ac:dyDescent="0.25">
      <c r="A12" s="880">
        <v>0.5</v>
      </c>
      <c r="B12" s="1129">
        <v>318.54016534055887</v>
      </c>
      <c r="C12" s="1129">
        <v>1944.6462797193906</v>
      </c>
      <c r="D12" s="248">
        <v>104.46624219632469</v>
      </c>
      <c r="E12" s="34">
        <v>119.58461458333335</v>
      </c>
      <c r="F12" s="1130">
        <f t="shared" si="0"/>
        <v>2487.2373018396079</v>
      </c>
      <c r="G12" s="1180">
        <v>3388.5405833333334</v>
      </c>
      <c r="H12" s="1129">
        <v>20752.997691225621</v>
      </c>
      <c r="I12" s="248">
        <v>1113.7071666666668</v>
      </c>
      <c r="J12" s="34">
        <v>1271.8969583988094</v>
      </c>
      <c r="K12" s="1181">
        <f t="shared" si="1"/>
        <v>26527.14239962443</v>
      </c>
      <c r="L12" s="1740">
        <v>-11.3</v>
      </c>
      <c r="M12" s="174"/>
      <c r="N12" s="175"/>
      <c r="O12" s="175"/>
      <c r="P12" s="175"/>
      <c r="Q12" s="175"/>
      <c r="R12" s="175"/>
      <c r="S12" s="161"/>
      <c r="T12" s="161"/>
      <c r="U12" s="161"/>
      <c r="V12" s="161"/>
      <c r="W12" s="161"/>
      <c r="X12" s="161"/>
    </row>
    <row r="13" spans="1:25" ht="12.95" customHeight="1" x14ac:dyDescent="0.25">
      <c r="A13" s="880">
        <v>0.54166666666666696</v>
      </c>
      <c r="B13" s="1129">
        <v>308.37616534055888</v>
      </c>
      <c r="C13" s="1129">
        <v>1921.3012797193905</v>
      </c>
      <c r="D13" s="248">
        <v>101.25524219632469</v>
      </c>
      <c r="E13" s="34">
        <v>121.19161458333335</v>
      </c>
      <c r="F13" s="1130">
        <f t="shared" si="0"/>
        <v>2452.1243018396076</v>
      </c>
      <c r="G13" s="1180">
        <v>3280.7435833333334</v>
      </c>
      <c r="H13" s="1129">
        <v>20504.686325855182</v>
      </c>
      <c r="I13" s="248">
        <v>1079.3821666666668</v>
      </c>
      <c r="J13" s="34">
        <v>1288.9876713988092</v>
      </c>
      <c r="K13" s="1181">
        <f t="shared" si="1"/>
        <v>26153.79974725399</v>
      </c>
      <c r="L13" s="1740">
        <v>-9.9</v>
      </c>
      <c r="M13" s="174"/>
      <c r="N13" s="175"/>
      <c r="O13" s="175"/>
      <c r="P13" s="175"/>
      <c r="Q13" s="175"/>
      <c r="R13" s="175"/>
      <c r="S13" s="161"/>
      <c r="T13" s="161"/>
      <c r="U13" s="161"/>
      <c r="V13" s="161"/>
      <c r="W13" s="161"/>
      <c r="X13" s="161"/>
    </row>
    <row r="14" spans="1:25" ht="12.95" customHeight="1" x14ac:dyDescent="0.25">
      <c r="A14" s="159">
        <v>0.58333333333333304</v>
      </c>
      <c r="B14" s="256">
        <v>298.69116534055888</v>
      </c>
      <c r="C14" s="256">
        <v>1853.8042797193903</v>
      </c>
      <c r="D14" s="250">
        <v>98.19324219632469</v>
      </c>
      <c r="E14" s="41">
        <v>117.65361458333335</v>
      </c>
      <c r="F14" s="1130">
        <f t="shared" si="0"/>
        <v>2368.342301839607</v>
      </c>
      <c r="G14" s="1182">
        <v>3177.8685833333334</v>
      </c>
      <c r="H14" s="256">
        <v>19783.59982567063</v>
      </c>
      <c r="I14" s="250">
        <v>1046.8691666666666</v>
      </c>
      <c r="J14" s="41">
        <v>1251.3654913988094</v>
      </c>
      <c r="K14" s="1181">
        <f t="shared" si="1"/>
        <v>25259.70306706944</v>
      </c>
      <c r="L14" s="1741">
        <v>-9.4</v>
      </c>
      <c r="M14" s="663"/>
      <c r="N14" s="175"/>
      <c r="O14" s="175"/>
      <c r="P14" s="175"/>
      <c r="Q14" s="175"/>
      <c r="R14" s="175"/>
      <c r="S14" s="161"/>
      <c r="T14" s="161"/>
      <c r="U14" s="161"/>
      <c r="V14" s="161"/>
      <c r="W14" s="161"/>
      <c r="X14" s="161"/>
    </row>
    <row r="15" spans="1:25" ht="12.95" customHeight="1" x14ac:dyDescent="0.25">
      <c r="A15" s="879">
        <v>0.625</v>
      </c>
      <c r="B15" s="252">
        <v>291.56416534055887</v>
      </c>
      <c r="C15" s="252">
        <v>1837.2512797193904</v>
      </c>
      <c r="D15" s="245">
        <v>98.440242196324689</v>
      </c>
      <c r="E15" s="25">
        <v>122.04861458333335</v>
      </c>
      <c r="F15" s="1174">
        <f t="shared" si="0"/>
        <v>2349.304301839607</v>
      </c>
      <c r="G15" s="1175">
        <v>3102.0805833333334</v>
      </c>
      <c r="H15" s="1176">
        <v>19606.099672403951</v>
      </c>
      <c r="I15" s="1177">
        <v>1049.5131666666666</v>
      </c>
      <c r="J15" s="1178">
        <v>1297.8801623988095</v>
      </c>
      <c r="K15" s="1179">
        <f t="shared" si="1"/>
        <v>25055.573584802762</v>
      </c>
      <c r="L15" s="1740">
        <v>-9.1999999999999993</v>
      </c>
      <c r="M15" s="174"/>
      <c r="N15" s="175"/>
      <c r="O15" s="175"/>
      <c r="P15" s="175"/>
      <c r="Q15" s="175"/>
      <c r="R15" s="175"/>
      <c r="S15" s="161"/>
      <c r="T15" s="161"/>
      <c r="U15" s="161"/>
      <c r="V15" s="161"/>
      <c r="W15" s="161"/>
      <c r="X15" s="161"/>
    </row>
    <row r="16" spans="1:25" ht="12.95" customHeight="1" x14ac:dyDescent="0.25">
      <c r="A16" s="880">
        <v>0.66666666666666696</v>
      </c>
      <c r="B16" s="1129">
        <v>293.59116534055892</v>
      </c>
      <c r="C16" s="1129">
        <v>1850.7982797193904</v>
      </c>
      <c r="D16" s="248">
        <v>98.878242196324692</v>
      </c>
      <c r="E16" s="34">
        <v>117.43261458333335</v>
      </c>
      <c r="F16" s="1130">
        <f t="shared" si="0"/>
        <v>2360.7003018396072</v>
      </c>
      <c r="G16" s="1180">
        <v>3123.9255833333332</v>
      </c>
      <c r="H16" s="1129">
        <v>19751.760194651873</v>
      </c>
      <c r="I16" s="248">
        <v>1054.0431666666666</v>
      </c>
      <c r="J16" s="34">
        <v>1248.8006993988095</v>
      </c>
      <c r="K16" s="1181">
        <f t="shared" si="1"/>
        <v>25178.529644050683</v>
      </c>
      <c r="L16" s="1740">
        <v>-9.3000000000000007</v>
      </c>
      <c r="M16" s="174"/>
      <c r="N16" s="175"/>
      <c r="O16" s="175"/>
      <c r="P16" s="175"/>
      <c r="Q16" s="175"/>
      <c r="R16" s="175"/>
      <c r="S16" s="161"/>
      <c r="T16" s="161"/>
      <c r="U16" s="161"/>
      <c r="V16" s="161"/>
      <c r="W16" s="161"/>
      <c r="X16" s="161"/>
    </row>
    <row r="17" spans="1:24" ht="12.95" customHeight="1" x14ac:dyDescent="0.25">
      <c r="A17" s="880">
        <v>0.70833333333333304</v>
      </c>
      <c r="B17" s="1129">
        <v>307.10116534055891</v>
      </c>
      <c r="C17" s="1129">
        <v>1893.0042797193905</v>
      </c>
      <c r="D17" s="248">
        <v>101.29124219632469</v>
      </c>
      <c r="E17" s="34">
        <v>126.18061458333335</v>
      </c>
      <c r="F17" s="1130">
        <f t="shared" si="0"/>
        <v>2427.5773018396076</v>
      </c>
      <c r="G17" s="1180">
        <v>3267.8685833333334</v>
      </c>
      <c r="H17" s="1129">
        <v>20202.382983806412</v>
      </c>
      <c r="I17" s="248">
        <v>1079.6921666666667</v>
      </c>
      <c r="J17" s="34">
        <v>1341.6940843988095</v>
      </c>
      <c r="K17" s="1181">
        <f t="shared" si="1"/>
        <v>25891.637818205221</v>
      </c>
      <c r="L17" s="1740">
        <v>-9.5</v>
      </c>
      <c r="M17" s="174"/>
      <c r="N17" s="175"/>
      <c r="O17" s="175"/>
      <c r="P17" s="175"/>
      <c r="Q17" s="175"/>
      <c r="R17" s="175"/>
      <c r="S17" s="161"/>
      <c r="T17" s="161"/>
      <c r="U17" s="161"/>
      <c r="V17" s="161"/>
      <c r="W17" s="161"/>
      <c r="X17" s="161"/>
    </row>
    <row r="18" spans="1:24" ht="12.95" customHeight="1" x14ac:dyDescent="0.25">
      <c r="A18" s="880">
        <v>0.75</v>
      </c>
      <c r="B18" s="1129">
        <v>324.42016534055887</v>
      </c>
      <c r="C18" s="1129">
        <v>1873.4022797193904</v>
      </c>
      <c r="D18" s="248">
        <v>102.63224219632468</v>
      </c>
      <c r="E18" s="34">
        <v>117.27261458333335</v>
      </c>
      <c r="F18" s="1130">
        <f t="shared" si="0"/>
        <v>2417.7273018396072</v>
      </c>
      <c r="G18" s="1180">
        <v>3452.4775833333333</v>
      </c>
      <c r="H18" s="1129">
        <v>19994.169901352921</v>
      </c>
      <c r="I18" s="248">
        <v>1094.0291666666667</v>
      </c>
      <c r="J18" s="34">
        <v>1247.0979953988096</v>
      </c>
      <c r="K18" s="1181">
        <f t="shared" si="1"/>
        <v>25787.774646751732</v>
      </c>
      <c r="L18" s="1740">
        <v>-10.1</v>
      </c>
      <c r="M18" s="174"/>
      <c r="N18" s="175"/>
      <c r="O18" s="175"/>
      <c r="P18" s="175"/>
      <c r="Q18" s="175"/>
      <c r="R18" s="175"/>
      <c r="S18" s="161"/>
      <c r="T18" s="161"/>
      <c r="U18" s="161"/>
      <c r="V18" s="161"/>
      <c r="W18" s="161"/>
      <c r="X18" s="161"/>
    </row>
    <row r="19" spans="1:24" ht="12.95" customHeight="1" x14ac:dyDescent="0.25">
      <c r="A19" s="880">
        <v>0.79166666666666696</v>
      </c>
      <c r="B19" s="1129">
        <v>331.73016534055887</v>
      </c>
      <c r="C19" s="1129">
        <v>1941.2182797193907</v>
      </c>
      <c r="D19" s="248">
        <v>100.52924219632469</v>
      </c>
      <c r="E19" s="34">
        <v>132.23661458333333</v>
      </c>
      <c r="F19" s="1130">
        <f t="shared" si="0"/>
        <v>2505.7143018396073</v>
      </c>
      <c r="G19" s="1180">
        <v>3530.0705833333332</v>
      </c>
      <c r="H19" s="1129">
        <v>20717.094168729902</v>
      </c>
      <c r="I19" s="248">
        <v>1071.6221666666668</v>
      </c>
      <c r="J19" s="34">
        <v>1406.0730843988094</v>
      </c>
      <c r="K19" s="1181">
        <f t="shared" si="1"/>
        <v>26724.860003128713</v>
      </c>
      <c r="L19" s="1740">
        <v>-10.3</v>
      </c>
      <c r="M19" s="174"/>
      <c r="N19" s="175"/>
      <c r="O19" s="175"/>
      <c r="P19" s="175"/>
      <c r="Q19" s="175"/>
      <c r="R19" s="175"/>
      <c r="S19" s="161"/>
      <c r="T19" s="161"/>
      <c r="U19" s="161"/>
      <c r="V19" s="161"/>
      <c r="W19" s="161"/>
      <c r="X19" s="161"/>
    </row>
    <row r="20" spans="1:24" ht="12.95" customHeight="1" x14ac:dyDescent="0.25">
      <c r="A20" s="880">
        <v>0.83333333333333304</v>
      </c>
      <c r="B20" s="1129">
        <v>335.55216534055887</v>
      </c>
      <c r="C20" s="1129">
        <v>1944.1672797193903</v>
      </c>
      <c r="D20" s="248">
        <v>100.70624219632469</v>
      </c>
      <c r="E20" s="34">
        <v>110.95861458333336</v>
      </c>
      <c r="F20" s="1130">
        <f t="shared" si="0"/>
        <v>2491.3843018396069</v>
      </c>
      <c r="G20" s="1180">
        <v>3571.4925833333332</v>
      </c>
      <c r="H20" s="1129">
        <v>20748.075051482941</v>
      </c>
      <c r="I20" s="248">
        <v>1073.5191666666667</v>
      </c>
      <c r="J20" s="34">
        <v>1180.0665493988095</v>
      </c>
      <c r="K20" s="1181">
        <f t="shared" si="1"/>
        <v>26573.153350881748</v>
      </c>
      <c r="L20" s="1740">
        <v>-10.7</v>
      </c>
      <c r="M20" s="174"/>
      <c r="N20" s="175"/>
      <c r="O20" s="175"/>
      <c r="P20" s="175"/>
      <c r="Q20" s="175"/>
      <c r="R20" s="175"/>
      <c r="S20" s="161"/>
      <c r="T20" s="161"/>
      <c r="U20" s="161"/>
      <c r="V20" s="161"/>
      <c r="W20" s="161"/>
      <c r="X20" s="161"/>
    </row>
    <row r="21" spans="1:24" ht="12.95" customHeight="1" x14ac:dyDescent="0.25">
      <c r="A21" s="880">
        <v>0.875</v>
      </c>
      <c r="B21" s="1129">
        <v>334.0291653405589</v>
      </c>
      <c r="C21" s="1129">
        <v>1924.4332797193902</v>
      </c>
      <c r="D21" s="248">
        <v>98.692242196324685</v>
      </c>
      <c r="E21" s="34">
        <v>11.520614583333353</v>
      </c>
      <c r="F21" s="1130">
        <f t="shared" si="0"/>
        <v>2368.6753018396071</v>
      </c>
      <c r="G21" s="1180">
        <v>3554.8715833333331</v>
      </c>
      <c r="H21" s="1129">
        <v>20536.778134893724</v>
      </c>
      <c r="I21" s="248">
        <v>1052.1251666666667</v>
      </c>
      <c r="J21" s="34">
        <v>122.74193139880938</v>
      </c>
      <c r="K21" s="1181">
        <f t="shared" si="1"/>
        <v>25266.516816292537</v>
      </c>
      <c r="L21" s="1740">
        <v>-11.3</v>
      </c>
      <c r="R21" s="175"/>
      <c r="S21" s="161"/>
      <c r="T21" s="161"/>
      <c r="U21" s="161"/>
      <c r="V21" s="161"/>
      <c r="W21" s="161"/>
      <c r="X21" s="161"/>
    </row>
    <row r="22" spans="1:24" ht="12.95" customHeight="1" x14ac:dyDescent="0.25">
      <c r="A22" s="159">
        <v>0.91666666666666696</v>
      </c>
      <c r="B22" s="256">
        <v>319.2601653405589</v>
      </c>
      <c r="C22" s="256">
        <v>1860.6702797193905</v>
      </c>
      <c r="D22" s="250">
        <v>94.150242196324683</v>
      </c>
      <c r="E22" s="41">
        <v>11.550614583333353</v>
      </c>
      <c r="F22" s="1130">
        <f t="shared" si="0"/>
        <v>2285.6313018396072</v>
      </c>
      <c r="G22" s="1182">
        <v>3398.2695833333332</v>
      </c>
      <c r="H22" s="256">
        <v>19856.366345098944</v>
      </c>
      <c r="I22" s="250">
        <v>1003.7181666666668</v>
      </c>
      <c r="J22" s="41">
        <v>123.06204339880938</v>
      </c>
      <c r="K22" s="1181">
        <f t="shared" si="1"/>
        <v>24381.416138497752</v>
      </c>
      <c r="L22" s="1741">
        <v>-11.5</v>
      </c>
      <c r="M22" s="662"/>
      <c r="N22" s="173"/>
      <c r="O22" s="173"/>
      <c r="P22" s="173"/>
      <c r="Q22" s="173"/>
      <c r="R22" s="175"/>
      <c r="S22" s="161"/>
      <c r="T22" s="161"/>
      <c r="U22" s="161"/>
      <c r="V22" s="161"/>
      <c r="W22" s="161"/>
      <c r="X22" s="161"/>
    </row>
    <row r="23" spans="1:24" ht="12.95" customHeight="1" x14ac:dyDescent="0.25">
      <c r="A23" s="879">
        <v>0.95833333333333304</v>
      </c>
      <c r="B23" s="252">
        <v>292.39016534055889</v>
      </c>
      <c r="C23" s="252">
        <v>1724.7642797193907</v>
      </c>
      <c r="D23" s="245">
        <v>83.996242196324687</v>
      </c>
      <c r="E23" s="25">
        <v>11.535614583333352</v>
      </c>
      <c r="F23" s="1174">
        <f t="shared" si="0"/>
        <v>2112.6863018396079</v>
      </c>
      <c r="G23" s="1175">
        <v>3111.7615833333334</v>
      </c>
      <c r="H23" s="1176">
        <v>18406.027279793983</v>
      </c>
      <c r="I23" s="1177">
        <v>895.64616666666677</v>
      </c>
      <c r="J23" s="1178">
        <v>122.90490439880938</v>
      </c>
      <c r="K23" s="1179">
        <f t="shared" si="1"/>
        <v>22536.339934192791</v>
      </c>
      <c r="L23" s="1740">
        <v>-11.9</v>
      </c>
      <c r="M23" s="174"/>
      <c r="N23" s="175"/>
      <c r="O23" s="175"/>
      <c r="P23" s="175"/>
      <c r="Q23" s="175"/>
      <c r="R23" s="175"/>
      <c r="S23" s="161"/>
      <c r="X23" s="161"/>
    </row>
    <row r="24" spans="1:24" ht="12.95" customHeight="1" x14ac:dyDescent="0.25">
      <c r="A24" s="880">
        <v>1</v>
      </c>
      <c r="B24" s="1129">
        <v>272.54416534055889</v>
      </c>
      <c r="C24" s="1129">
        <v>1570.5172797193904</v>
      </c>
      <c r="D24" s="248">
        <v>75.036242196324693</v>
      </c>
      <c r="E24" s="34">
        <v>11.547614583333353</v>
      </c>
      <c r="F24" s="1130">
        <f t="shared" si="0"/>
        <v>1929.6453018396076</v>
      </c>
      <c r="G24" s="1180">
        <v>2901.1115833333333</v>
      </c>
      <c r="H24" s="1129">
        <v>16757.219102684634</v>
      </c>
      <c r="I24" s="248">
        <v>800.26016666666681</v>
      </c>
      <c r="J24" s="34">
        <v>123.03435539880938</v>
      </c>
      <c r="K24" s="1181">
        <f t="shared" si="1"/>
        <v>20581.625208083442</v>
      </c>
      <c r="L24" s="1740">
        <v>-12.3</v>
      </c>
      <c r="M24" s="174"/>
      <c r="N24" s="175"/>
      <c r="O24" s="175"/>
      <c r="P24" s="175"/>
      <c r="Q24" s="175"/>
      <c r="R24" s="175"/>
      <c r="S24" s="161"/>
      <c r="T24" s="161"/>
      <c r="U24" s="161"/>
      <c r="V24" s="161"/>
      <c r="W24" s="161"/>
      <c r="X24" s="161"/>
    </row>
    <row r="25" spans="1:24" ht="12.95" customHeight="1" x14ac:dyDescent="0.25">
      <c r="A25" s="880">
        <v>1.0416666666666701</v>
      </c>
      <c r="B25" s="1129">
        <v>265.44816534055889</v>
      </c>
      <c r="C25" s="1129">
        <v>1535.2992797193906</v>
      </c>
      <c r="D25" s="248">
        <v>71.819242196324694</v>
      </c>
      <c r="E25" s="34">
        <v>11.702614583333352</v>
      </c>
      <c r="F25" s="1130">
        <f t="shared" si="0"/>
        <v>1884.2693018396076</v>
      </c>
      <c r="G25" s="1180">
        <v>2826.145583333333</v>
      </c>
      <c r="H25" s="1129">
        <v>16380.981293783863</v>
      </c>
      <c r="I25" s="248">
        <v>765.98716666666678</v>
      </c>
      <c r="J25" s="34">
        <v>124.68237539880938</v>
      </c>
      <c r="K25" s="1181">
        <f t="shared" si="1"/>
        <v>20097.796419182672</v>
      </c>
      <c r="L25" s="1740">
        <v>-13.1</v>
      </c>
      <c r="M25" s="174"/>
      <c r="N25" s="175"/>
      <c r="O25" s="886"/>
      <c r="P25" s="886"/>
      <c r="Q25" s="886"/>
      <c r="R25" s="175"/>
      <c r="S25" s="161"/>
      <c r="T25" s="161"/>
      <c r="U25" s="161"/>
      <c r="V25" s="161"/>
      <c r="W25" s="161"/>
      <c r="X25" s="161"/>
    </row>
    <row r="26" spans="1:24" ht="12.95" customHeight="1" x14ac:dyDescent="0.25">
      <c r="A26" s="880">
        <v>1.0833333333333299</v>
      </c>
      <c r="B26" s="1129">
        <v>266.03216534055889</v>
      </c>
      <c r="C26" s="1129">
        <v>1540.1112797193903</v>
      </c>
      <c r="D26" s="248">
        <v>72.45224219632469</v>
      </c>
      <c r="E26" s="34">
        <v>12.166614583333352</v>
      </c>
      <c r="F26" s="1130">
        <f t="shared" si="0"/>
        <v>1890.7623018396071</v>
      </c>
      <c r="G26" s="1180">
        <v>2832.9285833333333</v>
      </c>
      <c r="H26" s="1129">
        <v>16432.079005451375</v>
      </c>
      <c r="I26" s="248">
        <v>772.6401666666668</v>
      </c>
      <c r="J26" s="34">
        <v>129.61680639880939</v>
      </c>
      <c r="K26" s="1181">
        <f t="shared" si="1"/>
        <v>20167.264561850185</v>
      </c>
      <c r="L26" s="1740">
        <v>-13.3</v>
      </c>
      <c r="M26" s="174"/>
      <c r="N26" s="175"/>
      <c r="O26" s="175"/>
      <c r="P26" s="175"/>
      <c r="Q26" s="175"/>
      <c r="R26" s="175"/>
      <c r="S26" s="161"/>
      <c r="T26" s="161"/>
      <c r="U26" s="161"/>
      <c r="V26" s="161"/>
      <c r="W26" s="161"/>
      <c r="X26" s="161"/>
    </row>
    <row r="27" spans="1:24" ht="12.95" customHeight="1" x14ac:dyDescent="0.25">
      <c r="A27" s="880">
        <v>1.125</v>
      </c>
      <c r="B27" s="1129">
        <v>270.21816534055887</v>
      </c>
      <c r="C27" s="1129">
        <v>1566.8642797193907</v>
      </c>
      <c r="D27" s="248">
        <v>73.951242196324685</v>
      </c>
      <c r="E27" s="34">
        <v>12.156614583333353</v>
      </c>
      <c r="F27" s="1130">
        <f t="shared" si="0"/>
        <v>1923.1903018396076</v>
      </c>
      <c r="G27" s="1180">
        <v>2877.7045833333332</v>
      </c>
      <c r="H27" s="1129">
        <v>16717.773008641903</v>
      </c>
      <c r="I27" s="248">
        <v>788.62916666666683</v>
      </c>
      <c r="J27" s="34">
        <v>129.51015139880937</v>
      </c>
      <c r="K27" s="1181">
        <f t="shared" si="1"/>
        <v>20513.61691004071</v>
      </c>
      <c r="L27" s="1740">
        <v>-13.4</v>
      </c>
      <c r="M27" s="174"/>
      <c r="N27" s="175"/>
      <c r="O27" s="175"/>
      <c r="P27" s="175"/>
      <c r="Q27" s="175"/>
      <c r="R27" s="175"/>
      <c r="S27" s="161"/>
      <c r="T27" s="161"/>
      <c r="U27" s="161"/>
      <c r="V27" s="161"/>
      <c r="W27" s="161"/>
      <c r="X27" s="161"/>
    </row>
    <row r="28" spans="1:24" ht="12.95" customHeight="1" x14ac:dyDescent="0.25">
      <c r="A28" s="880">
        <v>1.1666666666666701</v>
      </c>
      <c r="B28" s="1129">
        <v>275.09816534055886</v>
      </c>
      <c r="C28" s="1129">
        <v>1610.0462797193904</v>
      </c>
      <c r="D28" s="248">
        <v>79.102242196324696</v>
      </c>
      <c r="E28" s="34">
        <v>12.243614583333352</v>
      </c>
      <c r="F28" s="1130">
        <f t="shared" si="0"/>
        <v>1976.4903018396071</v>
      </c>
      <c r="G28" s="1180">
        <v>2929.5955833333333</v>
      </c>
      <c r="H28" s="1129">
        <v>17179.274116656932</v>
      </c>
      <c r="I28" s="248">
        <v>843.55016666666677</v>
      </c>
      <c r="J28" s="34">
        <v>130.43531539880939</v>
      </c>
      <c r="K28" s="1181">
        <f t="shared" si="1"/>
        <v>21082.85518205574</v>
      </c>
      <c r="L28" s="1740">
        <v>-13.7</v>
      </c>
      <c r="M28" s="174"/>
      <c r="N28" s="175"/>
      <c r="O28" s="175"/>
      <c r="P28" s="175"/>
      <c r="Q28" s="175"/>
      <c r="R28" s="175"/>
      <c r="S28" s="161"/>
      <c r="T28" s="161"/>
      <c r="U28" s="161"/>
      <c r="V28" s="161"/>
      <c r="W28" s="161"/>
      <c r="X28" s="161"/>
    </row>
    <row r="29" spans="1:24" ht="12.95" customHeight="1" x14ac:dyDescent="0.25">
      <c r="A29" s="880">
        <v>1.2083333333333299</v>
      </c>
      <c r="B29" s="1129">
        <v>292.43716534055886</v>
      </c>
      <c r="C29" s="1129">
        <v>1695.0192797193904</v>
      </c>
      <c r="D29" s="248">
        <v>84.82124219632469</v>
      </c>
      <c r="E29" s="34">
        <v>12.233614583333352</v>
      </c>
      <c r="F29" s="1130">
        <f t="shared" si="0"/>
        <v>2084.5113018396073</v>
      </c>
      <c r="G29" s="1180">
        <v>3114.212583333333</v>
      </c>
      <c r="H29" s="1129">
        <v>18085.528298472102</v>
      </c>
      <c r="I29" s="248">
        <v>904.37616666666679</v>
      </c>
      <c r="J29" s="34">
        <v>130.32461939880938</v>
      </c>
      <c r="K29" s="1181">
        <f t="shared" si="1"/>
        <v>22234.441667870909</v>
      </c>
      <c r="L29" s="1740">
        <v>-13.6</v>
      </c>
      <c r="M29" s="174"/>
      <c r="N29" s="175"/>
      <c r="O29" s="175"/>
      <c r="P29" s="175"/>
      <c r="Q29" s="175"/>
      <c r="R29" s="175"/>
      <c r="S29" s="161"/>
      <c r="T29" s="161"/>
      <c r="U29" s="161"/>
      <c r="V29" s="161"/>
      <c r="W29" s="161"/>
      <c r="X29" s="161"/>
    </row>
    <row r="30" spans="1:24" ht="12.95" customHeight="1" x14ac:dyDescent="0.25">
      <c r="A30" s="159">
        <v>1.25</v>
      </c>
      <c r="B30" s="256">
        <v>328.94216534055892</v>
      </c>
      <c r="C30" s="256">
        <v>1874.6552797193906</v>
      </c>
      <c r="D30" s="250">
        <v>97.727242196324696</v>
      </c>
      <c r="E30" s="41">
        <v>12.218614583333352</v>
      </c>
      <c r="F30" s="1130">
        <f t="shared" si="0"/>
        <v>2313.5433018396079</v>
      </c>
      <c r="G30" s="1182">
        <v>3502.7575833333331</v>
      </c>
      <c r="H30" s="256">
        <v>20005.391828888343</v>
      </c>
      <c r="I30" s="250">
        <v>1041.8591666666669</v>
      </c>
      <c r="J30" s="41">
        <v>130.1628443988094</v>
      </c>
      <c r="K30" s="1181">
        <f t="shared" si="1"/>
        <v>24680.171423287149</v>
      </c>
      <c r="L30" s="1741">
        <v>-13.1</v>
      </c>
      <c r="M30" s="663"/>
      <c r="N30" s="175"/>
      <c r="O30" s="175"/>
      <c r="P30" s="175"/>
      <c r="Q30" s="175"/>
      <c r="R30" s="175"/>
      <c r="S30" s="161"/>
      <c r="T30" s="161"/>
      <c r="U30" s="161"/>
      <c r="V30" s="161"/>
      <c r="W30" s="161"/>
      <c r="X30" s="161"/>
    </row>
    <row r="31" spans="1:24" ht="12.95" customHeight="1" x14ac:dyDescent="0.25">
      <c r="A31" s="159" t="s">
        <v>8</v>
      </c>
      <c r="B31" s="1186">
        <f>SUM(B7:B30)</f>
        <v>7488.3519681734133</v>
      </c>
      <c r="C31" s="1186">
        <f t="shared" ref="C31:K31" si="2">SUM(C7:C30)</f>
        <v>44188.082713265358</v>
      </c>
      <c r="D31" s="1186">
        <f t="shared" si="2"/>
        <v>2300.587812711793</v>
      </c>
      <c r="E31" s="1187">
        <f t="shared" si="2"/>
        <v>1921.5757500000002</v>
      </c>
      <c r="F31" s="1188">
        <f>SUM(F7:F30)</f>
        <v>55898.598244150569</v>
      </c>
      <c r="G31" s="1735">
        <f t="shared" si="2"/>
        <v>79701.307000000001</v>
      </c>
      <c r="H31" s="1736">
        <f t="shared" si="2"/>
        <v>471553.06799999997</v>
      </c>
      <c r="I31" s="1736">
        <f t="shared" si="2"/>
        <v>24526.132000000001</v>
      </c>
      <c r="J31" s="1737">
        <f t="shared" si="2"/>
        <v>20437.847750571422</v>
      </c>
      <c r="K31" s="1738">
        <f t="shared" si="2"/>
        <v>596218.35475057131</v>
      </c>
      <c r="L31" s="1742">
        <f>AVERAGE(L7:L30)</f>
        <v>-11.808333333333337</v>
      </c>
      <c r="M31" s="663"/>
      <c r="N31" s="175"/>
      <c r="O31" s="175"/>
      <c r="P31" s="175"/>
      <c r="Q31" s="175"/>
      <c r="R31" s="175"/>
      <c r="S31" s="161"/>
      <c r="T31" s="161"/>
      <c r="U31" s="161"/>
      <c r="V31" s="161"/>
      <c r="W31" s="161"/>
      <c r="X31" s="161"/>
    </row>
    <row r="32" spans="1:24" ht="12.95" customHeight="1" x14ac:dyDescent="0.25">
      <c r="A32" s="879" t="s">
        <v>434</v>
      </c>
      <c r="B32" s="1129">
        <f>MAX(B7:B30)</f>
        <v>373.00716534055891</v>
      </c>
      <c r="C32" s="1129">
        <f t="shared" ref="C32:L32" si="3">MAX(C7:C30)</f>
        <v>2102.3792797193905</v>
      </c>
      <c r="D32" s="1129">
        <f t="shared" si="3"/>
        <v>115.3762421963247</v>
      </c>
      <c r="E32" s="52">
        <f t="shared" si="3"/>
        <v>148.07461458333336</v>
      </c>
      <c r="F32" s="1183">
        <f t="shared" si="3"/>
        <v>2726.900301839607</v>
      </c>
      <c r="G32" s="1180">
        <f t="shared" si="3"/>
        <v>3971.0245833333333</v>
      </c>
      <c r="H32" s="1129">
        <f t="shared" si="3"/>
        <v>22436.666623687481</v>
      </c>
      <c r="I32" s="1129">
        <f t="shared" si="3"/>
        <v>1229.6781666666668</v>
      </c>
      <c r="J32" s="52">
        <f t="shared" si="3"/>
        <v>1574.8661833988094</v>
      </c>
      <c r="K32" s="1184">
        <f t="shared" si="3"/>
        <v>29083.726557086287</v>
      </c>
      <c r="L32" s="1743">
        <f t="shared" si="3"/>
        <v>-9.1999999999999993</v>
      </c>
      <c r="M32" s="172"/>
      <c r="N32" s="173"/>
      <c r="O32" s="173"/>
      <c r="P32" s="173"/>
      <c r="Q32" s="173"/>
      <c r="R32" s="173"/>
    </row>
    <row r="33" spans="1:24" ht="12.95" customHeight="1" x14ac:dyDescent="0.25">
      <c r="A33" s="159" t="s">
        <v>435</v>
      </c>
      <c r="B33" s="256">
        <f>MIN(B7:B30)</f>
        <v>265.44816534055889</v>
      </c>
      <c r="C33" s="256">
        <f t="shared" ref="C33:L33" si="4">MIN(C7:C30)</f>
        <v>1535.2992797193906</v>
      </c>
      <c r="D33" s="256">
        <f t="shared" si="4"/>
        <v>71.819242196324694</v>
      </c>
      <c r="E33" s="61">
        <f t="shared" si="4"/>
        <v>11.520614583333353</v>
      </c>
      <c r="F33" s="502">
        <f t="shared" si="4"/>
        <v>1884.2693018396076</v>
      </c>
      <c r="G33" s="1182">
        <f t="shared" si="4"/>
        <v>2826.145583333333</v>
      </c>
      <c r="H33" s="256">
        <f t="shared" si="4"/>
        <v>16380.981293783863</v>
      </c>
      <c r="I33" s="256">
        <f t="shared" si="4"/>
        <v>765.98716666666678</v>
      </c>
      <c r="J33" s="61">
        <f t="shared" si="4"/>
        <v>122.74193139880938</v>
      </c>
      <c r="K33" s="1185">
        <f t="shared" si="4"/>
        <v>20097.796419182672</v>
      </c>
      <c r="L33" s="1744">
        <f t="shared" si="4"/>
        <v>-13.8</v>
      </c>
      <c r="M33" s="662"/>
      <c r="N33" s="173"/>
      <c r="O33" s="173"/>
    </row>
    <row r="34" spans="1:24" ht="4.5" customHeight="1" x14ac:dyDescent="0.25">
      <c r="A34" s="880"/>
      <c r="B34" s="884"/>
      <c r="C34" s="884"/>
      <c r="D34" s="884"/>
      <c r="E34" s="872"/>
      <c r="F34" s="1000"/>
      <c r="G34" s="1002"/>
      <c r="H34" s="884"/>
      <c r="I34" s="884"/>
      <c r="J34" s="872"/>
      <c r="K34" s="885"/>
      <c r="L34" s="884"/>
      <c r="M34" s="172"/>
      <c r="N34" s="173"/>
      <c r="O34" s="173"/>
      <c r="P34" s="173"/>
      <c r="Q34" s="173"/>
      <c r="R34" s="173"/>
    </row>
    <row r="35" spans="1:24" ht="7.5" customHeight="1" x14ac:dyDescent="0.25">
      <c r="A35" s="866"/>
      <c r="B35" s="48"/>
      <c r="C35" s="48"/>
      <c r="D35" s="36"/>
      <c r="E35" s="36"/>
      <c r="F35" s="36"/>
      <c r="G35" s="48"/>
      <c r="H35" s="48"/>
      <c r="I35" s="36"/>
      <c r="J35" s="36"/>
      <c r="K35" s="36"/>
      <c r="L35" s="883"/>
      <c r="M35" s="661"/>
      <c r="N35" s="661"/>
      <c r="O35" s="661"/>
      <c r="P35" s="661"/>
      <c r="Q35" s="661"/>
      <c r="R35" s="661"/>
      <c r="S35" s="162"/>
      <c r="T35" s="162"/>
      <c r="U35" s="162"/>
      <c r="V35" s="162"/>
      <c r="W35" s="162"/>
      <c r="X35" s="162"/>
    </row>
    <row r="36" spans="1:24" ht="15.75" customHeight="1" x14ac:dyDescent="0.25">
      <c r="A36" s="2536" t="s">
        <v>527</v>
      </c>
      <c r="B36" s="2536"/>
      <c r="C36" s="2536"/>
      <c r="D36" s="2536"/>
      <c r="E36" s="2536"/>
      <c r="F36" s="2536"/>
      <c r="G36" s="2536"/>
      <c r="H36" s="2536"/>
      <c r="I36" s="2536"/>
      <c r="J36" s="2536"/>
      <c r="K36" s="2536"/>
      <c r="L36" s="2536"/>
      <c r="M36" s="2536"/>
      <c r="N36" s="173"/>
      <c r="O36" s="173"/>
      <c r="P36" s="173"/>
      <c r="Q36" s="173"/>
      <c r="R36" s="173"/>
    </row>
    <row r="37" spans="1:24" ht="12.95" customHeight="1" x14ac:dyDescent="0.25"/>
    <row r="38" spans="1:24" ht="12.95" customHeight="1" x14ac:dyDescent="0.25">
      <c r="A38" s="2535"/>
      <c r="B38" s="2535"/>
      <c r="C38" s="2535"/>
      <c r="D38" s="2535"/>
      <c r="E38" s="2535"/>
      <c r="F38" s="2535"/>
      <c r="G38" s="2535"/>
      <c r="H38" s="2535"/>
      <c r="I38" s="2535"/>
      <c r="J38" s="2535"/>
      <c r="K38" s="2535"/>
      <c r="L38" s="2535"/>
      <c r="M38" s="2535"/>
      <c r="N38" s="2535"/>
      <c r="O38" s="2535"/>
      <c r="P38" s="2535"/>
      <c r="Q38" s="2535"/>
      <c r="R38" s="2535"/>
    </row>
    <row r="39" spans="1:24" ht="12.95" customHeight="1" x14ac:dyDescent="0.25"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M39" s="161"/>
    </row>
    <row r="40" spans="1:24" ht="12.95" customHeight="1" x14ac:dyDescent="0.25">
      <c r="B40" s="163"/>
      <c r="C40" s="163"/>
      <c r="D40" s="163"/>
      <c r="E40" s="163"/>
      <c r="F40" s="163"/>
      <c r="G40" s="163"/>
      <c r="H40" s="163"/>
      <c r="I40" s="163"/>
      <c r="J40" s="164"/>
      <c r="K40" s="164"/>
    </row>
    <row r="41" spans="1:24" ht="12.95" customHeight="1" x14ac:dyDescent="0.25">
      <c r="B41" s="161"/>
      <c r="C41" s="161"/>
      <c r="D41" s="161"/>
      <c r="E41" s="161"/>
      <c r="F41" s="161"/>
      <c r="G41" s="161"/>
      <c r="H41" s="161"/>
      <c r="I41" s="161"/>
      <c r="J41" s="666"/>
      <c r="K41" s="666"/>
      <c r="N41" s="666"/>
      <c r="O41" s="666"/>
    </row>
    <row r="42" spans="1:24" ht="12.95" customHeight="1" x14ac:dyDescent="0.25">
      <c r="B42" s="161"/>
      <c r="C42" s="161"/>
      <c r="D42" s="161"/>
      <c r="E42" s="161"/>
      <c r="F42" s="161"/>
      <c r="G42" s="161"/>
      <c r="J42" s="666"/>
      <c r="K42" s="666"/>
    </row>
    <row r="43" spans="1:24" ht="12.95" customHeight="1" x14ac:dyDescent="0.25"/>
    <row r="44" spans="1:24" ht="12.95" customHeight="1" x14ac:dyDescent="0.25"/>
    <row r="45" spans="1:24" ht="12.95" customHeight="1" x14ac:dyDescent="0.25"/>
    <row r="46" spans="1:24" ht="12.95" customHeight="1" x14ac:dyDescent="0.25"/>
    <row r="47" spans="1:24" ht="12.95" customHeight="1" x14ac:dyDescent="0.25"/>
    <row r="48" spans="1:24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</sheetData>
  <mergeCells count="8">
    <mergeCell ref="A38:R38"/>
    <mergeCell ref="A36:M36"/>
    <mergeCell ref="T6:W6"/>
    <mergeCell ref="B4:L4"/>
    <mergeCell ref="L2:M2"/>
    <mergeCell ref="A2:J2"/>
    <mergeCell ref="B5:F5"/>
    <mergeCell ref="G5:K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view="pageBreakPreview" zoomScaleNormal="100" zoomScaleSheetLayoutView="100" workbookViewId="0"/>
  </sheetViews>
  <sheetFormatPr defaultRowHeight="12.75" x14ac:dyDescent="0.25"/>
  <cols>
    <col min="1" max="1" width="9.28515625" style="176" customWidth="1"/>
    <col min="2" max="2" width="8.85546875" style="176" customWidth="1"/>
    <col min="3" max="3" width="12.28515625" style="176" customWidth="1"/>
    <col min="4" max="10" width="8.7109375" style="176" customWidth="1"/>
    <col min="11" max="11" width="6" style="176" customWidth="1"/>
    <col min="12" max="12" width="1.7109375" style="176" customWidth="1"/>
    <col min="13" max="13" width="9.140625" style="176"/>
    <col min="14" max="22" width="9.140625" style="891"/>
    <col min="23" max="16384" width="9.140625" style="176"/>
  </cols>
  <sheetData>
    <row r="1" spans="1:25" ht="13.5" customHeight="1" x14ac:dyDescent="0.25">
      <c r="L1" s="179"/>
    </row>
    <row r="2" spans="1:25" ht="16.5" thickBot="1" x14ac:dyDescent="0.3">
      <c r="A2" s="2329" t="s">
        <v>251</v>
      </c>
      <c r="B2" s="2329"/>
      <c r="C2" s="2329"/>
      <c r="D2" s="2329"/>
      <c r="E2" s="2329"/>
      <c r="F2" s="2329"/>
      <c r="G2" s="2329"/>
      <c r="H2" s="2329"/>
      <c r="I2" s="2329"/>
      <c r="J2" s="2550" t="s">
        <v>766</v>
      </c>
      <c r="K2" s="2550"/>
      <c r="L2" s="2550"/>
    </row>
    <row r="3" spans="1:25" ht="10.5" customHeight="1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25" ht="16.5" customHeight="1" x14ac:dyDescent="0.25">
      <c r="D4" s="2547" t="str">
        <f>' 22'!B4</f>
        <v>KHO - 27. 2. 2018</v>
      </c>
      <c r="E4" s="2548"/>
      <c r="F4" s="2548"/>
      <c r="G4" s="2548"/>
      <c r="H4" s="2548"/>
      <c r="I4" s="2548"/>
      <c r="J4" s="2548"/>
      <c r="K4" s="2549"/>
      <c r="L4" s="182"/>
    </row>
    <row r="5" spans="1:25" s="179" customFormat="1" ht="50.1" customHeight="1" thickBot="1" x14ac:dyDescent="0.3">
      <c r="B5" s="180"/>
      <c r="C5" s="180"/>
      <c r="D5" s="994" t="s">
        <v>500</v>
      </c>
      <c r="E5" s="1722" t="s">
        <v>197</v>
      </c>
      <c r="F5" s="2552" t="s">
        <v>400</v>
      </c>
      <c r="G5" s="2553"/>
      <c r="H5" s="2553"/>
      <c r="I5" s="2553"/>
      <c r="J5" s="2553"/>
      <c r="K5" s="2554"/>
      <c r="L5" s="181"/>
      <c r="N5" s="888"/>
      <c r="O5" s="888" t="str">
        <f>B6</f>
        <v>do ČR</v>
      </c>
      <c r="P5" s="888" t="str">
        <f>B9</f>
        <v>z ČR</v>
      </c>
      <c r="Q5" s="888" t="str">
        <f>B15</f>
        <v>ze ZP</v>
      </c>
      <c r="R5" s="888" t="str">
        <f>B19</f>
        <v>do ZP</v>
      </c>
      <c r="S5" s="888" t="str">
        <f>A28</f>
        <v>Výroba plynu
 v ČR</v>
      </c>
      <c r="T5" s="888" t="str">
        <f>A37</f>
        <v>Spotřeba plynu v ČR</v>
      </c>
      <c r="U5" s="888" t="str">
        <f>' 22'!L6</f>
        <v>Teplota ČR</v>
      </c>
      <c r="V5" s="888"/>
    </row>
    <row r="6" spans="1:25" ht="14.45" customHeight="1" x14ac:dyDescent="0.25">
      <c r="A6" s="2343" t="s">
        <v>242</v>
      </c>
      <c r="B6" s="2346" t="s">
        <v>157</v>
      </c>
      <c r="C6" s="183" t="s">
        <v>159</v>
      </c>
      <c r="D6" s="1189">
        <v>126055.58497731826</v>
      </c>
      <c r="E6" s="1190">
        <v>1342887.58</v>
      </c>
      <c r="F6" s="186"/>
      <c r="G6" s="186"/>
      <c r="H6" s="186"/>
      <c r="I6" s="186"/>
      <c r="J6" s="186"/>
      <c r="K6" s="186"/>
      <c r="L6" s="184"/>
      <c r="M6" s="2291"/>
      <c r="N6" s="889">
        <v>0.29166666666666669</v>
      </c>
      <c r="O6" s="890">
        <v>5252.3160407215955</v>
      </c>
      <c r="P6" s="890">
        <v>-4636.3626419498532</v>
      </c>
      <c r="Q6" s="890">
        <v>1763.8871666666666</v>
      </c>
      <c r="R6" s="890">
        <v>0</v>
      </c>
      <c r="S6" s="890">
        <v>14.727064770030749</v>
      </c>
      <c r="T6" s="890">
        <v>2591.3613018396077</v>
      </c>
      <c r="U6" s="890">
        <v>-13.8</v>
      </c>
      <c r="V6" s="891">
        <v>-196.79367163116831</v>
      </c>
      <c r="Y6" s="667"/>
    </row>
    <row r="7" spans="1:25" ht="14.45" customHeight="1" x14ac:dyDescent="0.25">
      <c r="A7" s="2344"/>
      <c r="B7" s="2347"/>
      <c r="C7" s="185" t="s">
        <v>160</v>
      </c>
      <c r="D7" s="1191">
        <v>11.5163150498358</v>
      </c>
      <c r="E7" s="1192">
        <v>120.928</v>
      </c>
      <c r="F7" s="186"/>
      <c r="G7" s="186"/>
      <c r="H7" s="186"/>
      <c r="I7" s="186"/>
      <c r="J7" s="186"/>
      <c r="K7" s="193"/>
      <c r="L7" s="178"/>
      <c r="M7" s="2291"/>
      <c r="N7" s="889">
        <v>0.33333333333333298</v>
      </c>
      <c r="O7" s="890">
        <v>5252.3160407215955</v>
      </c>
      <c r="P7" s="890">
        <v>-4636.3626419498532</v>
      </c>
      <c r="Q7" s="890">
        <v>1763.8871666666666</v>
      </c>
      <c r="R7" s="890">
        <v>0</v>
      </c>
      <c r="S7" s="890">
        <v>15.08806477003075</v>
      </c>
      <c r="T7" s="890">
        <v>2696.6163018396073</v>
      </c>
      <c r="U7" s="890">
        <v>-13.6</v>
      </c>
      <c r="V7" s="891">
        <v>-301.68767163116809</v>
      </c>
      <c r="Y7" s="667"/>
    </row>
    <row r="8" spans="1:25" ht="14.45" customHeight="1" x14ac:dyDescent="0.25">
      <c r="A8" s="2344"/>
      <c r="B8" s="2348"/>
      <c r="C8" s="187" t="s">
        <v>38</v>
      </c>
      <c r="D8" s="1193">
        <v>126067.1012923681</v>
      </c>
      <c r="E8" s="1194">
        <v>1343008.5080000001</v>
      </c>
      <c r="F8" s="186"/>
      <c r="G8" s="186"/>
      <c r="H8" s="186"/>
      <c r="I8" s="186"/>
      <c r="J8" s="186"/>
      <c r="K8" s="186"/>
      <c r="L8" s="178"/>
      <c r="M8" s="2291"/>
      <c r="N8" s="889">
        <v>0.374999999999999</v>
      </c>
      <c r="O8" s="890">
        <v>5252.3160407215955</v>
      </c>
      <c r="P8" s="890">
        <v>-4636.3626419498532</v>
      </c>
      <c r="Q8" s="890">
        <v>1763.8871666666666</v>
      </c>
      <c r="R8" s="890">
        <v>0</v>
      </c>
      <c r="S8" s="890">
        <v>14.86906477003075</v>
      </c>
      <c r="T8" s="890">
        <v>2726.900301839607</v>
      </c>
      <c r="U8" s="890">
        <v>-13.5</v>
      </c>
      <c r="V8" s="891">
        <v>-332.19067163116733</v>
      </c>
      <c r="Y8" s="667"/>
    </row>
    <row r="9" spans="1:25" ht="14.45" customHeight="1" x14ac:dyDescent="0.25">
      <c r="A9" s="2344"/>
      <c r="B9" s="2349" t="s">
        <v>158</v>
      </c>
      <c r="C9" s="189" t="s">
        <v>159</v>
      </c>
      <c r="D9" s="198">
        <v>111272.70340679643</v>
      </c>
      <c r="E9" s="1195">
        <v>1210882.74</v>
      </c>
      <c r="F9" s="186"/>
      <c r="G9" s="186"/>
      <c r="H9" s="186"/>
      <c r="I9" s="186"/>
      <c r="J9" s="186"/>
      <c r="K9" s="186"/>
      <c r="L9" s="178"/>
      <c r="M9" s="2291"/>
      <c r="N9" s="889">
        <v>0.41666666666666602</v>
      </c>
      <c r="O9" s="890">
        <v>5252.3160407215955</v>
      </c>
      <c r="P9" s="890">
        <v>-4636.3626419498532</v>
      </c>
      <c r="Q9" s="890">
        <v>1763.8871666666666</v>
      </c>
      <c r="R9" s="890">
        <v>0</v>
      </c>
      <c r="S9" s="890">
        <v>14.82206477003075</v>
      </c>
      <c r="T9" s="890">
        <v>2670.2773018396069</v>
      </c>
      <c r="U9" s="890">
        <v>-13</v>
      </c>
      <c r="V9" s="891">
        <v>-275.61467163116731</v>
      </c>
      <c r="Y9" s="667"/>
    </row>
    <row r="10" spans="1:25" ht="14.45" customHeight="1" x14ac:dyDescent="0.25">
      <c r="A10" s="2344"/>
      <c r="B10" s="2347"/>
      <c r="C10" s="185" t="s">
        <v>160</v>
      </c>
      <c r="D10" s="1191">
        <v>1.4680738679677801</v>
      </c>
      <c r="E10" s="1192">
        <v>15.667</v>
      </c>
      <c r="F10" s="186"/>
      <c r="G10" s="186"/>
      <c r="H10" s="186"/>
      <c r="I10" s="186"/>
      <c r="J10" s="186"/>
      <c r="K10" s="186"/>
      <c r="L10" s="178"/>
      <c r="M10" s="2291"/>
      <c r="N10" s="889">
        <v>0.45833333333333198</v>
      </c>
      <c r="O10" s="890">
        <v>5252.3160407215955</v>
      </c>
      <c r="P10" s="890">
        <v>-4636.3626419498532</v>
      </c>
      <c r="Q10" s="890">
        <v>1763.8871666666666</v>
      </c>
      <c r="R10" s="890">
        <v>0</v>
      </c>
      <c r="S10" s="890">
        <v>14.711064770030749</v>
      </c>
      <c r="T10" s="890">
        <v>2583.9263018396077</v>
      </c>
      <c r="U10" s="890">
        <v>-12.6</v>
      </c>
      <c r="V10" s="891">
        <v>-189.37467163116844</v>
      </c>
      <c r="Y10" s="667"/>
    </row>
    <row r="11" spans="1:25" ht="14.45" customHeight="1" x14ac:dyDescent="0.25">
      <c r="A11" s="2344"/>
      <c r="B11" s="2348"/>
      <c r="C11" s="187" t="s">
        <v>38</v>
      </c>
      <c r="D11" s="1193">
        <v>111274.1714806644</v>
      </c>
      <c r="E11" s="1194">
        <v>1210898.4069999999</v>
      </c>
      <c r="F11" s="186"/>
      <c r="G11" s="186"/>
      <c r="H11" s="186"/>
      <c r="I11" s="186"/>
      <c r="J11" s="186"/>
      <c r="K11" s="186"/>
      <c r="L11" s="178"/>
      <c r="M11" s="2291"/>
      <c r="N11" s="889">
        <v>0.499999999999998</v>
      </c>
      <c r="O11" s="890">
        <v>5252.3160407215955</v>
      </c>
      <c r="P11" s="890">
        <v>-4636.3626419498532</v>
      </c>
      <c r="Q11" s="890">
        <v>1763.8871666666666</v>
      </c>
      <c r="R11" s="890">
        <v>0</v>
      </c>
      <c r="S11" s="890">
        <v>14.371064770030751</v>
      </c>
      <c r="T11" s="890">
        <v>2487.2373018396079</v>
      </c>
      <c r="U11" s="890">
        <v>-11.3</v>
      </c>
      <c r="V11" s="891">
        <v>-93.025671631168279</v>
      </c>
      <c r="Y11" s="667"/>
    </row>
    <row r="12" spans="1:25" ht="14.45" customHeight="1" x14ac:dyDescent="0.25">
      <c r="A12" s="2344"/>
      <c r="B12" s="2350" t="s">
        <v>243</v>
      </c>
      <c r="C12" s="189" t="s">
        <v>159</v>
      </c>
      <c r="D12" s="198">
        <v>14782.881570521829</v>
      </c>
      <c r="E12" s="1196">
        <v>132004.84000000008</v>
      </c>
      <c r="F12" s="186"/>
      <c r="G12" s="186"/>
      <c r="H12" s="186"/>
      <c r="I12" s="186"/>
      <c r="J12" s="186"/>
      <c r="K12" s="186"/>
      <c r="L12" s="178"/>
      <c r="M12" s="2291"/>
      <c r="N12" s="889">
        <v>0.54166666666666496</v>
      </c>
      <c r="O12" s="890">
        <v>5252.3160407215955</v>
      </c>
      <c r="P12" s="890">
        <v>-4636.3626419498532</v>
      </c>
      <c r="Q12" s="890">
        <v>1763.8871666666666</v>
      </c>
      <c r="R12" s="890">
        <v>0</v>
      </c>
      <c r="S12" s="890">
        <v>14.585064770030749</v>
      </c>
      <c r="T12" s="890">
        <v>2452.1243018396076</v>
      </c>
      <c r="U12" s="890">
        <v>-9.9</v>
      </c>
      <c r="V12" s="891">
        <v>-57.698671631168054</v>
      </c>
      <c r="Y12" s="667"/>
    </row>
    <row r="13" spans="1:25" ht="14.45" customHeight="1" x14ac:dyDescent="0.25">
      <c r="A13" s="2344"/>
      <c r="B13" s="2347"/>
      <c r="C13" s="185" t="s">
        <v>160</v>
      </c>
      <c r="D13" s="1191">
        <v>10.04824118186802</v>
      </c>
      <c r="E13" s="1192">
        <v>105.261</v>
      </c>
      <c r="F13" s="186"/>
      <c r="G13" s="186"/>
      <c r="H13" s="186"/>
      <c r="I13" s="186"/>
      <c r="J13" s="186"/>
      <c r="K13" s="186"/>
      <c r="L13" s="178"/>
      <c r="M13" s="2291"/>
      <c r="N13" s="889">
        <v>0.58333333333333104</v>
      </c>
      <c r="O13" s="890">
        <v>5252.3160407215955</v>
      </c>
      <c r="P13" s="890">
        <v>-4636.3626419498532</v>
      </c>
      <c r="Q13" s="890">
        <v>1763.8871666666666</v>
      </c>
      <c r="R13" s="890">
        <v>0</v>
      </c>
      <c r="S13" s="890">
        <v>15.18706477003075</v>
      </c>
      <c r="T13" s="890">
        <v>2368.342301839607</v>
      </c>
      <c r="U13" s="890">
        <v>-9.4</v>
      </c>
      <c r="V13" s="891">
        <v>26.685328368832415</v>
      </c>
      <c r="Y13" s="667"/>
    </row>
    <row r="14" spans="1:25" ht="14.45" customHeight="1" thickBot="1" x14ac:dyDescent="0.3">
      <c r="A14" s="2345"/>
      <c r="B14" s="2351"/>
      <c r="C14" s="190" t="s">
        <v>38</v>
      </c>
      <c r="D14" s="1197">
        <v>14792.929811703696</v>
      </c>
      <c r="E14" s="1198">
        <v>132110.10100000026</v>
      </c>
      <c r="F14" s="191"/>
      <c r="G14" s="191"/>
      <c r="H14" s="191"/>
      <c r="I14" s="191"/>
      <c r="J14" s="191"/>
      <c r="K14" s="194"/>
      <c r="L14" s="178"/>
      <c r="M14" s="2291"/>
      <c r="N14" s="889">
        <v>0.624999999999997</v>
      </c>
      <c r="O14" s="890">
        <v>5252.3160407215955</v>
      </c>
      <c r="P14" s="890">
        <v>-4636.3626419498532</v>
      </c>
      <c r="Q14" s="890">
        <v>1763.8871666666666</v>
      </c>
      <c r="R14" s="890">
        <v>0</v>
      </c>
      <c r="S14" s="890">
        <v>15.15706477003075</v>
      </c>
      <c r="T14" s="890">
        <v>2349.304301839607</v>
      </c>
      <c r="U14" s="890">
        <v>-9.1999999999999993</v>
      </c>
      <c r="V14" s="891">
        <v>45.693328368832681</v>
      </c>
      <c r="Y14" s="667"/>
    </row>
    <row r="15" spans="1:25" ht="14.45" customHeight="1" x14ac:dyDescent="0.25">
      <c r="A15" s="2352" t="s">
        <v>244</v>
      </c>
      <c r="B15" s="2355" t="s">
        <v>161</v>
      </c>
      <c r="C15" s="185" t="s">
        <v>375</v>
      </c>
      <c r="D15" s="1191">
        <v>29040.545999999998</v>
      </c>
      <c r="E15" s="1192">
        <v>309967.57588300004</v>
      </c>
      <c r="F15" s="186"/>
      <c r="G15" s="186"/>
      <c r="H15" s="186"/>
      <c r="I15" s="186"/>
      <c r="J15" s="186"/>
      <c r="K15" s="186"/>
      <c r="L15" s="178"/>
      <c r="M15" s="2291"/>
      <c r="N15" s="889">
        <v>0.66666666666666397</v>
      </c>
      <c r="O15" s="890">
        <v>5252.3160407215955</v>
      </c>
      <c r="P15" s="890">
        <v>-4636.3626419498532</v>
      </c>
      <c r="Q15" s="890">
        <v>1763.8871666666666</v>
      </c>
      <c r="R15" s="890">
        <v>0</v>
      </c>
      <c r="S15" s="890">
        <v>15.33006477003075</v>
      </c>
      <c r="T15" s="890">
        <v>2360.7003018396072</v>
      </c>
      <c r="U15" s="890">
        <v>-9.3000000000000007</v>
      </c>
      <c r="V15" s="891">
        <v>34.47032836883227</v>
      </c>
      <c r="Y15" s="667"/>
    </row>
    <row r="16" spans="1:25" ht="14.45" customHeight="1" x14ac:dyDescent="0.25">
      <c r="A16" s="2353"/>
      <c r="B16" s="2355"/>
      <c r="C16" s="185" t="s">
        <v>245</v>
      </c>
      <c r="D16" s="1191">
        <v>8292.5689999999995</v>
      </c>
      <c r="E16" s="1192">
        <v>89102.294999999998</v>
      </c>
      <c r="F16" s="186"/>
      <c r="G16" s="186"/>
      <c r="H16" s="186"/>
      <c r="I16" s="186"/>
      <c r="J16" s="186"/>
      <c r="K16" s="186"/>
      <c r="L16" s="178"/>
      <c r="M16" s="2291"/>
      <c r="N16" s="889">
        <v>0.70833333333333004</v>
      </c>
      <c r="O16" s="890">
        <v>5252.3160407215955</v>
      </c>
      <c r="P16" s="890">
        <v>-4636.3626419498532</v>
      </c>
      <c r="Q16" s="890">
        <v>1763.8871666666666</v>
      </c>
      <c r="R16" s="890">
        <v>0</v>
      </c>
      <c r="S16" s="890">
        <v>15.38206477003075</v>
      </c>
      <c r="T16" s="890">
        <v>2427.5773018396076</v>
      </c>
      <c r="U16" s="890">
        <v>-9.5</v>
      </c>
      <c r="V16" s="891">
        <v>-32.354671631168003</v>
      </c>
      <c r="Y16" s="667"/>
    </row>
    <row r="17" spans="1:25" ht="14.45" customHeight="1" x14ac:dyDescent="0.25">
      <c r="A17" s="2353"/>
      <c r="B17" s="2355"/>
      <c r="C17" s="185" t="s">
        <v>377</v>
      </c>
      <c r="D17" s="1191">
        <v>5000.1769999999997</v>
      </c>
      <c r="E17" s="1192">
        <v>53741.902000000002</v>
      </c>
      <c r="F17" s="186"/>
      <c r="G17" s="186"/>
      <c r="H17" s="186"/>
      <c r="I17" s="186"/>
      <c r="J17" s="186"/>
      <c r="K17" s="186"/>
      <c r="L17" s="178"/>
      <c r="M17" s="2291"/>
      <c r="N17" s="889">
        <v>0.749999999999996</v>
      </c>
      <c r="O17" s="890">
        <v>5252.3160407215955</v>
      </c>
      <c r="P17" s="890">
        <v>-4636.3626419498532</v>
      </c>
      <c r="Q17" s="890">
        <v>1763.8871666666666</v>
      </c>
      <c r="R17" s="890">
        <v>0</v>
      </c>
      <c r="S17" s="890">
        <v>14.876064770030752</v>
      </c>
      <c r="T17" s="890">
        <v>2417.7273018396072</v>
      </c>
      <c r="U17" s="890">
        <v>-10.1</v>
      </c>
      <c r="V17" s="891">
        <v>-23.010671631167952</v>
      </c>
      <c r="Y17" s="667"/>
    </row>
    <row r="18" spans="1:25" ht="14.45" customHeight="1" x14ac:dyDescent="0.25">
      <c r="A18" s="2353"/>
      <c r="B18" s="2356"/>
      <c r="C18" s="187" t="s">
        <v>38</v>
      </c>
      <c r="D18" s="1193">
        <v>42333.292000000001</v>
      </c>
      <c r="E18" s="1194">
        <v>452811.77288300003</v>
      </c>
      <c r="F18" s="186"/>
      <c r="G18" s="186"/>
      <c r="H18" s="186"/>
      <c r="I18" s="186"/>
      <c r="J18" s="186"/>
      <c r="K18" s="186"/>
      <c r="L18" s="178"/>
      <c r="M18" s="2291"/>
      <c r="N18" s="889">
        <v>0.79166666666666297</v>
      </c>
      <c r="O18" s="890">
        <v>5252.3160407215955</v>
      </c>
      <c r="P18" s="890">
        <v>-4636.3626419498532</v>
      </c>
      <c r="Q18" s="890">
        <v>1763.8871666666666</v>
      </c>
      <c r="R18" s="890">
        <v>0</v>
      </c>
      <c r="S18" s="890">
        <v>14.85706477003075</v>
      </c>
      <c r="T18" s="890">
        <v>2505.7143018396073</v>
      </c>
      <c r="U18" s="890">
        <v>-10.3</v>
      </c>
      <c r="V18" s="891">
        <v>-111.01667163116781</v>
      </c>
      <c r="Y18" s="667"/>
    </row>
    <row r="19" spans="1:25" ht="14.45" customHeight="1" x14ac:dyDescent="0.25">
      <c r="A19" s="2353"/>
      <c r="B19" s="2357" t="s">
        <v>162</v>
      </c>
      <c r="C19" s="189" t="s">
        <v>375</v>
      </c>
      <c r="D19" s="198">
        <v>0</v>
      </c>
      <c r="E19" s="1195">
        <v>0</v>
      </c>
      <c r="F19" s="186"/>
      <c r="G19" s="186"/>
      <c r="H19" s="186"/>
      <c r="I19" s="186"/>
      <c r="J19" s="186"/>
      <c r="K19" s="186"/>
      <c r="L19" s="178"/>
      <c r="M19" s="2291"/>
      <c r="N19" s="889">
        <v>0.83333333333332904</v>
      </c>
      <c r="O19" s="890">
        <v>5252.3160407215955</v>
      </c>
      <c r="P19" s="890">
        <v>-4636.3626419498532</v>
      </c>
      <c r="Q19" s="890">
        <v>1763.8871666666666</v>
      </c>
      <c r="R19" s="890">
        <v>0</v>
      </c>
      <c r="S19" s="890">
        <v>15.186064770030749</v>
      </c>
      <c r="T19" s="890">
        <v>2491.3843018396069</v>
      </c>
      <c r="U19" s="890">
        <v>-10.7</v>
      </c>
      <c r="V19" s="891">
        <v>-96.35767163116725</v>
      </c>
      <c r="Y19" s="667"/>
    </row>
    <row r="20" spans="1:25" ht="14.45" customHeight="1" x14ac:dyDescent="0.25">
      <c r="A20" s="2353"/>
      <c r="B20" s="2355"/>
      <c r="C20" s="185" t="s">
        <v>245</v>
      </c>
      <c r="D20" s="1191">
        <v>0</v>
      </c>
      <c r="E20" s="1192">
        <v>0</v>
      </c>
      <c r="F20" s="186"/>
      <c r="G20" s="186"/>
      <c r="H20" s="186"/>
      <c r="I20" s="186"/>
      <c r="J20" s="186"/>
      <c r="K20" s="186"/>
      <c r="L20" s="178"/>
      <c r="M20" s="2291"/>
      <c r="N20" s="889">
        <v>0.874999999999995</v>
      </c>
      <c r="O20" s="890">
        <v>5252.3160407215955</v>
      </c>
      <c r="P20" s="890">
        <v>-4636.3626419498532</v>
      </c>
      <c r="Q20" s="890">
        <v>1763.8871666666666</v>
      </c>
      <c r="R20" s="890">
        <v>0</v>
      </c>
      <c r="S20" s="890">
        <v>15.153064770030749</v>
      </c>
      <c r="T20" s="890">
        <v>2368.6753018396071</v>
      </c>
      <c r="U20" s="890">
        <v>-11.3</v>
      </c>
      <c r="V20" s="891">
        <v>26.318328368832226</v>
      </c>
      <c r="Y20" s="667"/>
    </row>
    <row r="21" spans="1:25" ht="14.45" customHeight="1" x14ac:dyDescent="0.25">
      <c r="A21" s="2353"/>
      <c r="B21" s="2355"/>
      <c r="C21" s="185" t="s">
        <v>377</v>
      </c>
      <c r="D21" s="1191">
        <v>0</v>
      </c>
      <c r="E21" s="1192">
        <v>0</v>
      </c>
      <c r="F21" s="186"/>
      <c r="G21" s="186"/>
      <c r="H21" s="186"/>
      <c r="I21" s="186"/>
      <c r="J21" s="186"/>
      <c r="K21" s="186"/>
      <c r="L21" s="178"/>
      <c r="M21" s="2291"/>
      <c r="N21" s="889">
        <v>0.91666666666666097</v>
      </c>
      <c r="O21" s="890">
        <v>5252.3160407215955</v>
      </c>
      <c r="P21" s="890">
        <v>-4636.3626419498532</v>
      </c>
      <c r="Q21" s="890">
        <v>1763.8871666666666</v>
      </c>
      <c r="R21" s="890">
        <v>0</v>
      </c>
      <c r="S21" s="890">
        <v>15.116064770030752</v>
      </c>
      <c r="T21" s="890">
        <v>2285.6313018396072</v>
      </c>
      <c r="U21" s="890">
        <v>-11.5</v>
      </c>
      <c r="V21" s="891">
        <v>109.32532836883229</v>
      </c>
      <c r="Y21" s="667"/>
    </row>
    <row r="22" spans="1:25" ht="14.45" customHeight="1" x14ac:dyDescent="0.25">
      <c r="A22" s="2353"/>
      <c r="B22" s="2356"/>
      <c r="C22" s="187" t="s">
        <v>38</v>
      </c>
      <c r="D22" s="1193">
        <v>0</v>
      </c>
      <c r="E22" s="1194">
        <v>0</v>
      </c>
      <c r="F22" s="186"/>
      <c r="G22" s="186"/>
      <c r="H22" s="186"/>
      <c r="I22" s="186"/>
      <c r="J22" s="186"/>
      <c r="K22" s="186"/>
      <c r="L22" s="178"/>
      <c r="M22" s="2291"/>
      <c r="N22" s="889">
        <v>0.95833333333332804</v>
      </c>
      <c r="O22" s="890">
        <v>5252.3160407215955</v>
      </c>
      <c r="P22" s="890">
        <v>-4636.3626419498532</v>
      </c>
      <c r="Q22" s="890">
        <v>1763.8871666666666</v>
      </c>
      <c r="R22" s="890">
        <v>0</v>
      </c>
      <c r="S22" s="890">
        <v>15.046064770030751</v>
      </c>
      <c r="T22" s="890">
        <v>2112.6863018396079</v>
      </c>
      <c r="U22" s="890">
        <v>-11.9</v>
      </c>
      <c r="V22" s="891">
        <v>282.20032836883138</v>
      </c>
      <c r="Y22" s="667"/>
    </row>
    <row r="23" spans="1:25" ht="14.45" customHeight="1" x14ac:dyDescent="0.25">
      <c r="A23" s="2353"/>
      <c r="B23" s="2358" t="s">
        <v>246</v>
      </c>
      <c r="C23" s="189" t="s">
        <v>375</v>
      </c>
      <c r="D23" s="198">
        <v>29040.545999999998</v>
      </c>
      <c r="E23" s="1196">
        <v>309967.57588300004</v>
      </c>
      <c r="F23" s="186"/>
      <c r="G23" s="186"/>
      <c r="H23" s="186"/>
      <c r="I23" s="186"/>
      <c r="J23" s="186"/>
      <c r="K23" s="193"/>
      <c r="L23" s="178"/>
      <c r="M23" s="2291"/>
      <c r="N23" s="889">
        <v>0.999999999999994</v>
      </c>
      <c r="O23" s="890">
        <v>5252.3160407215955</v>
      </c>
      <c r="P23" s="890">
        <v>-4636.3626419498532</v>
      </c>
      <c r="Q23" s="890">
        <v>1763.8871666666666</v>
      </c>
      <c r="R23" s="890">
        <v>0</v>
      </c>
      <c r="S23" s="890">
        <v>14.30506477003075</v>
      </c>
      <c r="T23" s="890">
        <v>1929.6453018396076</v>
      </c>
      <c r="U23" s="890">
        <v>-12.3</v>
      </c>
      <c r="V23" s="891">
        <v>464.50032836883179</v>
      </c>
      <c r="Y23" s="667"/>
    </row>
    <row r="24" spans="1:25" ht="14.45" customHeight="1" x14ac:dyDescent="0.25">
      <c r="A24" s="2353"/>
      <c r="B24" s="2558"/>
      <c r="C24" s="185" t="s">
        <v>245</v>
      </c>
      <c r="D24" s="1191">
        <v>8292.5689999999995</v>
      </c>
      <c r="E24" s="1192">
        <v>89102.294999999998</v>
      </c>
      <c r="F24" s="186"/>
      <c r="G24" s="186"/>
      <c r="H24" s="186"/>
      <c r="I24" s="186"/>
      <c r="J24" s="186"/>
      <c r="K24" s="193"/>
      <c r="L24" s="178"/>
      <c r="M24" s="2291"/>
      <c r="N24" s="889">
        <v>1.0416666666666601</v>
      </c>
      <c r="O24" s="890">
        <v>5252.3160407215955</v>
      </c>
      <c r="P24" s="890">
        <v>-4636.3626419498532</v>
      </c>
      <c r="Q24" s="890">
        <v>1763.8871666666666</v>
      </c>
      <c r="R24" s="890">
        <v>0</v>
      </c>
      <c r="S24" s="890">
        <v>14.28006477003075</v>
      </c>
      <c r="T24" s="890">
        <v>1884.2693018396076</v>
      </c>
      <c r="U24" s="890">
        <v>-13.1</v>
      </c>
      <c r="V24" s="891">
        <v>509.85132836883167</v>
      </c>
      <c r="Y24" s="667"/>
    </row>
    <row r="25" spans="1:25" ht="14.45" customHeight="1" x14ac:dyDescent="0.25">
      <c r="A25" s="2353"/>
      <c r="B25" s="2355"/>
      <c r="C25" s="185" t="s">
        <v>377</v>
      </c>
      <c r="D25" s="1191">
        <v>5000.1769999999997</v>
      </c>
      <c r="E25" s="1192">
        <v>53741.902000000002</v>
      </c>
      <c r="F25" s="186"/>
      <c r="G25" s="186"/>
      <c r="H25" s="186"/>
      <c r="I25" s="186"/>
      <c r="J25" s="186"/>
      <c r="K25" s="193"/>
      <c r="L25" s="178"/>
      <c r="M25" s="2291"/>
      <c r="N25" s="889">
        <v>1.0833333333333299</v>
      </c>
      <c r="O25" s="890">
        <v>5252.3160407215955</v>
      </c>
      <c r="P25" s="890">
        <v>-4636.3626419498532</v>
      </c>
      <c r="Q25" s="890">
        <v>1763.8871666666666</v>
      </c>
      <c r="R25" s="890">
        <v>0</v>
      </c>
      <c r="S25" s="890">
        <v>14.605064770030751</v>
      </c>
      <c r="T25" s="890">
        <v>1890.7623018396071</v>
      </c>
      <c r="U25" s="890">
        <v>-13.3</v>
      </c>
      <c r="V25" s="891">
        <v>503.68332836883246</v>
      </c>
      <c r="Y25" s="667"/>
    </row>
    <row r="26" spans="1:25" ht="14.45" customHeight="1" x14ac:dyDescent="0.25">
      <c r="A26" s="2353"/>
      <c r="B26" s="2356"/>
      <c r="C26" s="187" t="s">
        <v>38</v>
      </c>
      <c r="D26" s="1193">
        <v>42333.292000000001</v>
      </c>
      <c r="E26" s="1194">
        <v>452811.77288300003</v>
      </c>
      <c r="F26" s="186"/>
      <c r="G26" s="186"/>
      <c r="H26" s="186"/>
      <c r="I26" s="186"/>
      <c r="J26" s="186"/>
      <c r="K26" s="193"/>
      <c r="L26" s="178"/>
      <c r="M26" s="2291"/>
      <c r="N26" s="889">
        <v>1.125</v>
      </c>
      <c r="O26" s="890">
        <v>5252.3160407215955</v>
      </c>
      <c r="P26" s="890">
        <v>-4636.3626419498532</v>
      </c>
      <c r="Q26" s="890">
        <v>1763.8871666666666</v>
      </c>
      <c r="R26" s="890">
        <v>0</v>
      </c>
      <c r="S26" s="890">
        <v>14.37006477003075</v>
      </c>
      <c r="T26" s="890">
        <v>1923.1903018396076</v>
      </c>
      <c r="U26" s="890">
        <v>-13.4</v>
      </c>
      <c r="V26" s="891">
        <v>471.02032836883177</v>
      </c>
      <c r="Y26" s="667"/>
    </row>
    <row r="27" spans="1:25" ht="14.45" customHeight="1" thickBot="1" x14ac:dyDescent="0.3">
      <c r="A27" s="2354"/>
      <c r="B27" s="2359" t="s">
        <v>247</v>
      </c>
      <c r="C27" s="2559"/>
      <c r="D27" s="1197">
        <v>723800.64084216906</v>
      </c>
      <c r="E27" s="1198">
        <v>7890923.7679277901</v>
      </c>
      <c r="F27" s="202"/>
      <c r="G27" s="191"/>
      <c r="H27" s="191"/>
      <c r="I27" s="191"/>
      <c r="J27" s="191"/>
      <c r="K27" s="194"/>
      <c r="L27" s="178"/>
      <c r="M27" s="2291"/>
      <c r="N27" s="889">
        <v>1.1666666666666601</v>
      </c>
      <c r="O27" s="890">
        <v>5252.3160407215955</v>
      </c>
      <c r="P27" s="890">
        <v>-4636.3626419498532</v>
      </c>
      <c r="Q27" s="890">
        <v>1763.8871666666666</v>
      </c>
      <c r="R27" s="890">
        <v>0</v>
      </c>
      <c r="S27" s="890">
        <v>14.252064770030749</v>
      </c>
      <c r="T27" s="890">
        <v>1976.4903018396071</v>
      </c>
      <c r="U27" s="890">
        <v>-13.7</v>
      </c>
      <c r="V27" s="891">
        <v>417.60232836883233</v>
      </c>
      <c r="Y27" s="667"/>
    </row>
    <row r="28" spans="1:25" ht="14.45" customHeight="1" x14ac:dyDescent="0.25">
      <c r="A28" s="2331" t="s">
        <v>198</v>
      </c>
      <c r="B28" s="2333" t="s">
        <v>164</v>
      </c>
      <c r="C28" s="185" t="s">
        <v>163</v>
      </c>
      <c r="D28" s="1191">
        <v>291.11398305216659</v>
      </c>
      <c r="E28" s="1192">
        <v>3140.8890000000001</v>
      </c>
      <c r="F28" s="186"/>
      <c r="G28" s="186"/>
      <c r="H28" s="186"/>
      <c r="I28" s="186"/>
      <c r="J28" s="186"/>
      <c r="K28" s="186"/>
      <c r="L28" s="178"/>
      <c r="M28" s="2291"/>
      <c r="N28" s="889">
        <v>1.2083333333333299</v>
      </c>
      <c r="O28" s="890">
        <v>5252.3160407215955</v>
      </c>
      <c r="P28" s="890">
        <v>-4636.3626419498532</v>
      </c>
      <c r="Q28" s="890">
        <v>1763.8871666666666</v>
      </c>
      <c r="R28" s="890">
        <v>0</v>
      </c>
      <c r="S28" s="890">
        <v>14.70306477003075</v>
      </c>
      <c r="T28" s="890">
        <v>2084.5113018396073</v>
      </c>
      <c r="U28" s="890">
        <v>-13.6</v>
      </c>
      <c r="V28" s="891">
        <v>310.03232836883217</v>
      </c>
      <c r="Y28" s="667"/>
    </row>
    <row r="29" spans="1:25" ht="14.45" customHeight="1" x14ac:dyDescent="0.25">
      <c r="A29" s="2331"/>
      <c r="B29" s="2333"/>
      <c r="C29" s="185" t="s">
        <v>102</v>
      </c>
      <c r="D29" s="1191">
        <v>18.685571428571443</v>
      </c>
      <c r="E29" s="1192">
        <v>203.3660000000005</v>
      </c>
      <c r="F29" s="186"/>
      <c r="G29" s="186"/>
      <c r="H29" s="186"/>
      <c r="I29" s="186"/>
      <c r="J29" s="186"/>
      <c r="K29" s="186"/>
      <c r="L29" s="178"/>
      <c r="M29" s="2291"/>
      <c r="N29" s="889">
        <v>1.25</v>
      </c>
      <c r="O29" s="890">
        <v>5252.3160407215955</v>
      </c>
      <c r="P29" s="890">
        <v>-4636.3626419498532</v>
      </c>
      <c r="Q29" s="890">
        <v>1763.8871666666666</v>
      </c>
      <c r="R29" s="890">
        <v>0</v>
      </c>
      <c r="S29" s="890">
        <v>14.820064770030751</v>
      </c>
      <c r="T29" s="890">
        <v>2313.5433018396079</v>
      </c>
      <c r="U29" s="890">
        <v>-13.1</v>
      </c>
      <c r="V29" s="891">
        <v>81.11732836883175</v>
      </c>
      <c r="Y29" s="667"/>
    </row>
    <row r="30" spans="1:25" ht="14.45" customHeight="1" x14ac:dyDescent="0.25">
      <c r="A30" s="2331"/>
      <c r="B30" s="2334"/>
      <c r="C30" s="187" t="s">
        <v>38</v>
      </c>
      <c r="D30" s="1193">
        <v>309.79955448073804</v>
      </c>
      <c r="E30" s="1194">
        <v>3344.2550000000006</v>
      </c>
      <c r="F30" s="186"/>
      <c r="G30" s="186"/>
      <c r="H30" s="186"/>
      <c r="I30" s="186"/>
      <c r="J30" s="186"/>
      <c r="K30" s="186"/>
      <c r="L30" s="178"/>
      <c r="M30" s="2291"/>
      <c r="U30" s="890"/>
      <c r="Y30" s="667"/>
    </row>
    <row r="31" spans="1:25" ht="14.45" customHeight="1" x14ac:dyDescent="0.25">
      <c r="A31" s="2331"/>
      <c r="B31" s="2335" t="s">
        <v>165</v>
      </c>
      <c r="C31" s="189" t="s">
        <v>163</v>
      </c>
      <c r="D31" s="198">
        <v>46</v>
      </c>
      <c r="E31" s="1195">
        <v>480</v>
      </c>
      <c r="F31" s="186"/>
      <c r="G31" s="186"/>
      <c r="H31" s="186"/>
      <c r="I31" s="186"/>
      <c r="J31" s="186"/>
      <c r="K31" s="186"/>
      <c r="L31" s="178"/>
      <c r="M31" s="2291"/>
      <c r="Y31" s="667"/>
    </row>
    <row r="32" spans="1:25" ht="14.45" customHeight="1" x14ac:dyDescent="0.25">
      <c r="A32" s="2331"/>
      <c r="B32" s="2333"/>
      <c r="C32" s="185" t="s">
        <v>102</v>
      </c>
      <c r="D32" s="1191">
        <v>0</v>
      </c>
      <c r="E32" s="1192">
        <v>0</v>
      </c>
      <c r="F32" s="186"/>
      <c r="G32" s="186"/>
      <c r="H32" s="186"/>
      <c r="I32" s="186"/>
      <c r="J32" s="186"/>
      <c r="K32" s="186"/>
      <c r="L32" s="178"/>
      <c r="M32" s="2291"/>
      <c r="Y32" s="667"/>
    </row>
    <row r="33" spans="1:16" ht="14.45" customHeight="1" x14ac:dyDescent="0.25">
      <c r="A33" s="2331"/>
      <c r="B33" s="2334"/>
      <c r="C33" s="187" t="s">
        <v>38</v>
      </c>
      <c r="D33" s="1193">
        <v>46</v>
      </c>
      <c r="E33" s="1194">
        <v>480</v>
      </c>
      <c r="F33" s="186"/>
      <c r="G33" s="186"/>
      <c r="H33" s="186"/>
      <c r="I33" s="186"/>
      <c r="J33" s="186"/>
      <c r="K33" s="186"/>
      <c r="L33" s="178"/>
      <c r="M33" s="2291"/>
      <c r="O33" s="890"/>
      <c r="P33" s="890"/>
    </row>
    <row r="34" spans="1:16" ht="14.45" customHeight="1" x14ac:dyDescent="0.25">
      <c r="A34" s="2331"/>
      <c r="B34" s="2335" t="s">
        <v>38</v>
      </c>
      <c r="C34" s="189" t="s">
        <v>163</v>
      </c>
      <c r="D34" s="198">
        <v>337.11398305216659</v>
      </c>
      <c r="E34" s="1196">
        <v>3620.8890000000001</v>
      </c>
      <c r="F34" s="186"/>
      <c r="G34" s="186"/>
      <c r="H34" s="186"/>
      <c r="I34" s="186"/>
      <c r="J34" s="186"/>
      <c r="K34" s="186"/>
      <c r="L34" s="178"/>
      <c r="M34" s="2291"/>
    </row>
    <row r="35" spans="1:16" ht="14.45" customHeight="1" x14ac:dyDescent="0.25">
      <c r="A35" s="2331"/>
      <c r="B35" s="2333"/>
      <c r="C35" s="185" t="s">
        <v>102</v>
      </c>
      <c r="D35" s="1191">
        <v>18.685571428571443</v>
      </c>
      <c r="E35" s="1192">
        <v>203.3660000000005</v>
      </c>
      <c r="F35" s="186"/>
      <c r="G35" s="186"/>
      <c r="H35" s="186"/>
      <c r="I35" s="186"/>
      <c r="J35" s="186"/>
      <c r="K35" s="186"/>
      <c r="L35" s="178"/>
      <c r="M35" s="2291"/>
    </row>
    <row r="36" spans="1:16" ht="14.45" customHeight="1" thickBot="1" x14ac:dyDescent="0.3">
      <c r="A36" s="2332"/>
      <c r="B36" s="2336"/>
      <c r="C36" s="190" t="s">
        <v>38</v>
      </c>
      <c r="D36" s="1197">
        <v>355.79955448073804</v>
      </c>
      <c r="E36" s="1198">
        <v>3824.2550000000006</v>
      </c>
      <c r="F36" s="191"/>
      <c r="G36" s="191"/>
      <c r="H36" s="191"/>
      <c r="I36" s="191"/>
      <c r="J36" s="191"/>
      <c r="K36" s="194"/>
      <c r="L36" s="178"/>
      <c r="M36" s="2291"/>
    </row>
    <row r="37" spans="1:16" ht="14.45" customHeight="1" x14ac:dyDescent="0.25">
      <c r="A37" s="2555" t="s">
        <v>564</v>
      </c>
      <c r="B37" s="2556" t="s">
        <v>764</v>
      </c>
      <c r="C37" s="189" t="s">
        <v>328</v>
      </c>
      <c r="D37" s="1191">
        <v>53357.965895548048</v>
      </c>
      <c r="E37" s="1192">
        <v>569178.85869381402</v>
      </c>
      <c r="F37" s="186"/>
      <c r="G37" s="186"/>
      <c r="H37" s="186"/>
      <c r="I37" s="186"/>
      <c r="J37" s="186"/>
      <c r="K37" s="186"/>
      <c r="L37" s="178"/>
      <c r="M37" s="2291"/>
    </row>
    <row r="38" spans="1:16" ht="14.45" customHeight="1" x14ac:dyDescent="0.25">
      <c r="A38" s="2362"/>
      <c r="B38" s="2365"/>
      <c r="C38" s="185" t="s">
        <v>166</v>
      </c>
      <c r="D38" s="1191">
        <v>726.68177717395747</v>
      </c>
      <c r="E38" s="1192">
        <v>7750.8386117574282</v>
      </c>
      <c r="F38" s="186"/>
      <c r="G38" s="186"/>
      <c r="H38" s="186"/>
      <c r="I38" s="186"/>
      <c r="J38" s="186"/>
      <c r="K38" s="186"/>
      <c r="L38" s="178"/>
      <c r="M38" s="2291"/>
      <c r="N38" s="199"/>
    </row>
    <row r="39" spans="1:16" ht="14.45" customHeight="1" x14ac:dyDescent="0.25">
      <c r="A39" s="2362"/>
      <c r="B39" s="2366"/>
      <c r="C39" s="187" t="s">
        <v>38</v>
      </c>
      <c r="D39" s="1193">
        <v>54084.647672722007</v>
      </c>
      <c r="E39" s="1194">
        <v>576929.6973055714</v>
      </c>
      <c r="F39" s="186"/>
      <c r="G39" s="186"/>
      <c r="H39" s="186"/>
      <c r="I39" s="186"/>
      <c r="J39" s="186"/>
      <c r="K39" s="186"/>
      <c r="L39" s="178"/>
      <c r="M39" s="2291"/>
    </row>
    <row r="40" spans="1:16" ht="14.45" customHeight="1" x14ac:dyDescent="0.25">
      <c r="A40" s="2362"/>
      <c r="B40" s="2364" t="s">
        <v>250</v>
      </c>
      <c r="C40" s="189" t="s">
        <v>328</v>
      </c>
      <c r="D40" s="198">
        <v>46</v>
      </c>
      <c r="E40" s="1195">
        <v>480</v>
      </c>
      <c r="F40" s="186"/>
      <c r="G40" s="186"/>
      <c r="H40" s="186"/>
      <c r="I40" s="186"/>
      <c r="J40" s="186"/>
      <c r="K40" s="186"/>
      <c r="L40" s="178"/>
      <c r="M40" s="2291"/>
    </row>
    <row r="41" spans="1:16" ht="14.45" customHeight="1" x14ac:dyDescent="0.25">
      <c r="A41" s="2362"/>
      <c r="B41" s="2365"/>
      <c r="C41" s="185" t="s">
        <v>166</v>
      </c>
      <c r="D41" s="1191">
        <v>0</v>
      </c>
      <c r="E41" s="1192">
        <v>0</v>
      </c>
      <c r="F41" s="186"/>
      <c r="G41" s="186"/>
      <c r="H41" s="186"/>
      <c r="I41" s="186"/>
      <c r="J41" s="186"/>
      <c r="K41" s="186"/>
      <c r="L41" s="178"/>
      <c r="M41" s="2291"/>
    </row>
    <row r="42" spans="1:16" ht="14.45" customHeight="1" x14ac:dyDescent="0.25">
      <c r="A42" s="2362"/>
      <c r="B42" s="2366"/>
      <c r="C42" s="187" t="s">
        <v>38</v>
      </c>
      <c r="D42" s="1193">
        <v>46</v>
      </c>
      <c r="E42" s="1194">
        <v>480</v>
      </c>
      <c r="F42" s="186"/>
      <c r="G42" s="186"/>
      <c r="H42" s="186"/>
      <c r="I42" s="186"/>
      <c r="J42" s="186"/>
      <c r="K42" s="186"/>
      <c r="L42" s="178"/>
      <c r="M42" s="2291"/>
    </row>
    <row r="43" spans="1:16" ht="14.45" customHeight="1" x14ac:dyDescent="0.25">
      <c r="A43" s="2362"/>
      <c r="B43" s="2367" t="s">
        <v>356</v>
      </c>
      <c r="C43" s="2557"/>
      <c r="D43" s="1199">
        <v>18.6855714285714</v>
      </c>
      <c r="E43" s="1200">
        <v>203.36600000000001</v>
      </c>
      <c r="F43" s="186"/>
      <c r="G43" s="186"/>
      <c r="H43" s="186"/>
      <c r="I43" s="186"/>
      <c r="J43" s="186"/>
      <c r="K43" s="193"/>
      <c r="L43" s="178"/>
      <c r="M43" s="2291"/>
    </row>
    <row r="44" spans="1:16" ht="14.45" customHeight="1" x14ac:dyDescent="0.25">
      <c r="A44" s="2362"/>
      <c r="B44" s="2369" t="s">
        <v>347</v>
      </c>
      <c r="C44" s="2370"/>
      <c r="D44" s="1199">
        <v>1682.6649999999995</v>
      </c>
      <c r="E44" s="1200">
        <v>17892.691445000004</v>
      </c>
      <c r="F44" s="186"/>
      <c r="G44" s="186"/>
      <c r="H44" s="186"/>
      <c r="I44" s="186"/>
      <c r="J44" s="186"/>
      <c r="K44" s="193"/>
      <c r="L44" s="178"/>
      <c r="M44" s="2291"/>
    </row>
    <row r="45" spans="1:16" ht="14.45" customHeight="1" x14ac:dyDescent="0.25">
      <c r="A45" s="2362"/>
      <c r="B45" s="2364" t="s">
        <v>167</v>
      </c>
      <c r="C45" s="185" t="s">
        <v>328</v>
      </c>
      <c r="D45" s="1191">
        <v>55086.630895548049</v>
      </c>
      <c r="E45" s="1196">
        <v>587551.55013881403</v>
      </c>
      <c r="F45" s="186"/>
      <c r="G45" s="186"/>
      <c r="H45" s="186"/>
      <c r="I45" s="186"/>
      <c r="J45" s="186"/>
      <c r="K45" s="186"/>
      <c r="L45" s="178"/>
      <c r="M45" s="2291"/>
    </row>
    <row r="46" spans="1:16" ht="14.45" customHeight="1" x14ac:dyDescent="0.25">
      <c r="A46" s="2362"/>
      <c r="B46" s="2365"/>
      <c r="C46" s="185" t="s">
        <v>437</v>
      </c>
      <c r="D46" s="1191">
        <v>811.96734860252889</v>
      </c>
      <c r="E46" s="1192">
        <v>8666.8046117574286</v>
      </c>
      <c r="F46" s="186"/>
      <c r="G46" s="186"/>
      <c r="H46" s="186"/>
      <c r="I46" s="186"/>
      <c r="J46" s="186"/>
      <c r="K46" s="186"/>
      <c r="L46" s="178"/>
      <c r="M46" s="2291"/>
    </row>
    <row r="47" spans="1:16" ht="14.45" customHeight="1" thickBot="1" x14ac:dyDescent="0.3">
      <c r="A47" s="2363"/>
      <c r="B47" s="2371"/>
      <c r="C47" s="190" t="s">
        <v>38</v>
      </c>
      <c r="D47" s="1197">
        <v>55898.598244150577</v>
      </c>
      <c r="E47" s="1198">
        <v>596218.35475057142</v>
      </c>
      <c r="F47" s="200"/>
      <c r="G47" s="200"/>
      <c r="H47" s="186"/>
      <c r="I47" s="186"/>
      <c r="J47" s="186"/>
      <c r="K47" s="186"/>
      <c r="L47" s="178"/>
      <c r="M47" s="2291"/>
    </row>
    <row r="48" spans="1:16" ht="14.45" customHeight="1" x14ac:dyDescent="0.25">
      <c r="A48" s="2551" t="s">
        <v>438</v>
      </c>
      <c r="B48" s="2551"/>
      <c r="C48" s="2551"/>
      <c r="D48" s="1201">
        <v>-1583.4231220338552</v>
      </c>
      <c r="E48" s="1202">
        <v>7472.2258675710764</v>
      </c>
      <c r="F48" s="196"/>
      <c r="G48" s="188"/>
      <c r="H48" s="196"/>
      <c r="I48" s="201"/>
      <c r="J48" s="196"/>
      <c r="K48" s="195"/>
      <c r="L48" s="192"/>
      <c r="M48" s="2291"/>
    </row>
    <row r="49" spans="1:12" ht="5.0999999999999996" customHeight="1" x14ac:dyDescent="0.25">
      <c r="D49" s="198"/>
      <c r="E49" s="660"/>
      <c r="F49" s="197"/>
      <c r="G49" s="197"/>
      <c r="H49" s="197"/>
      <c r="I49" s="197"/>
      <c r="J49" s="197"/>
      <c r="K49" s="793"/>
      <c r="L49" s="197"/>
    </row>
    <row r="50" spans="1:12" x14ac:dyDescent="0.25">
      <c r="A50" s="2328" t="s">
        <v>817</v>
      </c>
      <c r="B50" s="2328"/>
      <c r="C50" s="2328"/>
      <c r="D50" s="2328"/>
      <c r="E50" s="2328"/>
      <c r="F50" s="2328"/>
      <c r="G50" s="2328"/>
      <c r="H50" s="2328"/>
      <c r="I50" s="2328"/>
      <c r="J50" s="2328"/>
      <c r="K50" s="2328"/>
      <c r="L50" s="2328"/>
    </row>
    <row r="51" spans="1:12" x14ac:dyDescent="0.25">
      <c r="A51" s="2328"/>
      <c r="B51" s="2328"/>
      <c r="C51" s="2328"/>
      <c r="D51" s="2328"/>
      <c r="E51" s="2328"/>
      <c r="F51" s="2328"/>
      <c r="G51" s="2328"/>
      <c r="H51" s="2328"/>
      <c r="I51" s="2328"/>
      <c r="J51" s="2328"/>
      <c r="K51" s="2328"/>
      <c r="L51" s="2328"/>
    </row>
    <row r="52" spans="1:12" x14ac:dyDescent="0.25">
      <c r="D52" s="199"/>
      <c r="E52" s="199"/>
    </row>
    <row r="53" spans="1:12" x14ac:dyDescent="0.25">
      <c r="D53" s="199"/>
      <c r="E53" s="199"/>
    </row>
    <row r="54" spans="1:12" x14ac:dyDescent="0.25">
      <c r="D54" s="667"/>
      <c r="E54" s="667"/>
    </row>
    <row r="55" spans="1:12" x14ac:dyDescent="0.25">
      <c r="D55" s="199"/>
      <c r="E55" s="199"/>
    </row>
    <row r="56" spans="1:12" x14ac:dyDescent="0.25">
      <c r="D56" s="199"/>
      <c r="E56" s="199"/>
    </row>
  </sheetData>
  <mergeCells count="25">
    <mergeCell ref="J2:L2"/>
    <mergeCell ref="A2:I2"/>
    <mergeCell ref="A48:C48"/>
    <mergeCell ref="F5:K5"/>
    <mergeCell ref="A37:A47"/>
    <mergeCell ref="B37:B39"/>
    <mergeCell ref="B40:B42"/>
    <mergeCell ref="B43:C43"/>
    <mergeCell ref="B44:C44"/>
    <mergeCell ref="B45:B47"/>
    <mergeCell ref="A15:A27"/>
    <mergeCell ref="B15:B18"/>
    <mergeCell ref="B19:B22"/>
    <mergeCell ref="B23:B26"/>
    <mergeCell ref="B27:C27"/>
    <mergeCell ref="A28:A36"/>
    <mergeCell ref="A50:L51"/>
    <mergeCell ref="B34:B36"/>
    <mergeCell ref="D4:K4"/>
    <mergeCell ref="A6:A14"/>
    <mergeCell ref="B6:B8"/>
    <mergeCell ref="B9:B11"/>
    <mergeCell ref="B12:B14"/>
    <mergeCell ref="B28:B30"/>
    <mergeCell ref="B31:B33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view="pageBreakPreview" zoomScaleNormal="100" zoomScaleSheetLayoutView="100" workbookViewId="0"/>
  </sheetViews>
  <sheetFormatPr defaultRowHeight="12.75" x14ac:dyDescent="0.2"/>
  <cols>
    <col min="1" max="1" width="7.28515625" style="2058" customWidth="1"/>
    <col min="2" max="2" width="15.7109375" style="2058" customWidth="1"/>
    <col min="3" max="6" width="15.7109375" style="1" customWidth="1"/>
    <col min="7" max="7" width="8.7109375" style="1" customWidth="1"/>
    <col min="8" max="8" width="5.85546875" style="1" customWidth="1"/>
    <col min="9" max="9" width="11.5703125" style="1" bestFit="1" customWidth="1"/>
    <col min="10" max="10" width="13.42578125" style="1" customWidth="1"/>
    <col min="11" max="11" width="14.5703125" style="1" customWidth="1"/>
    <col min="12" max="256" width="9.140625" style="1"/>
    <col min="257" max="257" width="2.7109375" style="1" customWidth="1"/>
    <col min="258" max="262" width="15.7109375" style="1" customWidth="1"/>
    <col min="263" max="263" width="2.7109375" style="1" customWidth="1"/>
    <col min="264" max="264" width="5.85546875" style="1" customWidth="1"/>
    <col min="265" max="265" width="11.5703125" style="1" bestFit="1" customWidth="1"/>
    <col min="266" max="266" width="13.42578125" style="1" customWidth="1"/>
    <col min="267" max="267" width="14.5703125" style="1" customWidth="1"/>
    <col min="268" max="512" width="9.140625" style="1"/>
    <col min="513" max="513" width="2.7109375" style="1" customWidth="1"/>
    <col min="514" max="518" width="15.7109375" style="1" customWidth="1"/>
    <col min="519" max="519" width="2.7109375" style="1" customWidth="1"/>
    <col min="520" max="520" width="5.85546875" style="1" customWidth="1"/>
    <col min="521" max="521" width="11.5703125" style="1" bestFit="1" customWidth="1"/>
    <col min="522" max="522" width="13.42578125" style="1" customWidth="1"/>
    <col min="523" max="523" width="14.5703125" style="1" customWidth="1"/>
    <col min="524" max="768" width="9.140625" style="1"/>
    <col min="769" max="769" width="2.7109375" style="1" customWidth="1"/>
    <col min="770" max="774" width="15.7109375" style="1" customWidth="1"/>
    <col min="775" max="775" width="2.7109375" style="1" customWidth="1"/>
    <col min="776" max="776" width="5.85546875" style="1" customWidth="1"/>
    <col min="777" max="777" width="11.5703125" style="1" bestFit="1" customWidth="1"/>
    <col min="778" max="778" width="13.42578125" style="1" customWidth="1"/>
    <col min="779" max="779" width="14.5703125" style="1" customWidth="1"/>
    <col min="780" max="1024" width="9.140625" style="1"/>
    <col min="1025" max="1025" width="2.7109375" style="1" customWidth="1"/>
    <col min="1026" max="1030" width="15.7109375" style="1" customWidth="1"/>
    <col min="1031" max="1031" width="2.7109375" style="1" customWidth="1"/>
    <col min="1032" max="1032" width="5.85546875" style="1" customWidth="1"/>
    <col min="1033" max="1033" width="11.5703125" style="1" bestFit="1" customWidth="1"/>
    <col min="1034" max="1034" width="13.42578125" style="1" customWidth="1"/>
    <col min="1035" max="1035" width="14.5703125" style="1" customWidth="1"/>
    <col min="1036" max="1280" width="9.140625" style="1"/>
    <col min="1281" max="1281" width="2.7109375" style="1" customWidth="1"/>
    <col min="1282" max="1286" width="15.7109375" style="1" customWidth="1"/>
    <col min="1287" max="1287" width="2.7109375" style="1" customWidth="1"/>
    <col min="1288" max="1288" width="5.85546875" style="1" customWidth="1"/>
    <col min="1289" max="1289" width="11.5703125" style="1" bestFit="1" customWidth="1"/>
    <col min="1290" max="1290" width="13.42578125" style="1" customWidth="1"/>
    <col min="1291" max="1291" width="14.5703125" style="1" customWidth="1"/>
    <col min="1292" max="1536" width="9.140625" style="1"/>
    <col min="1537" max="1537" width="2.7109375" style="1" customWidth="1"/>
    <col min="1538" max="1542" width="15.7109375" style="1" customWidth="1"/>
    <col min="1543" max="1543" width="2.7109375" style="1" customWidth="1"/>
    <col min="1544" max="1544" width="5.85546875" style="1" customWidth="1"/>
    <col min="1545" max="1545" width="11.5703125" style="1" bestFit="1" customWidth="1"/>
    <col min="1546" max="1546" width="13.42578125" style="1" customWidth="1"/>
    <col min="1547" max="1547" width="14.5703125" style="1" customWidth="1"/>
    <col min="1548" max="1792" width="9.140625" style="1"/>
    <col min="1793" max="1793" width="2.7109375" style="1" customWidth="1"/>
    <col min="1794" max="1798" width="15.7109375" style="1" customWidth="1"/>
    <col min="1799" max="1799" width="2.7109375" style="1" customWidth="1"/>
    <col min="1800" max="1800" width="5.85546875" style="1" customWidth="1"/>
    <col min="1801" max="1801" width="11.5703125" style="1" bestFit="1" customWidth="1"/>
    <col min="1802" max="1802" width="13.42578125" style="1" customWidth="1"/>
    <col min="1803" max="1803" width="14.5703125" style="1" customWidth="1"/>
    <col min="1804" max="2048" width="9.140625" style="1"/>
    <col min="2049" max="2049" width="2.7109375" style="1" customWidth="1"/>
    <col min="2050" max="2054" width="15.7109375" style="1" customWidth="1"/>
    <col min="2055" max="2055" width="2.7109375" style="1" customWidth="1"/>
    <col min="2056" max="2056" width="5.85546875" style="1" customWidth="1"/>
    <col min="2057" max="2057" width="11.5703125" style="1" bestFit="1" customWidth="1"/>
    <col min="2058" max="2058" width="13.42578125" style="1" customWidth="1"/>
    <col min="2059" max="2059" width="14.5703125" style="1" customWidth="1"/>
    <col min="2060" max="2304" width="9.140625" style="1"/>
    <col min="2305" max="2305" width="2.7109375" style="1" customWidth="1"/>
    <col min="2306" max="2310" width="15.7109375" style="1" customWidth="1"/>
    <col min="2311" max="2311" width="2.7109375" style="1" customWidth="1"/>
    <col min="2312" max="2312" width="5.85546875" style="1" customWidth="1"/>
    <col min="2313" max="2313" width="11.5703125" style="1" bestFit="1" customWidth="1"/>
    <col min="2314" max="2314" width="13.42578125" style="1" customWidth="1"/>
    <col min="2315" max="2315" width="14.5703125" style="1" customWidth="1"/>
    <col min="2316" max="2560" width="9.140625" style="1"/>
    <col min="2561" max="2561" width="2.7109375" style="1" customWidth="1"/>
    <col min="2562" max="2566" width="15.7109375" style="1" customWidth="1"/>
    <col min="2567" max="2567" width="2.7109375" style="1" customWidth="1"/>
    <col min="2568" max="2568" width="5.85546875" style="1" customWidth="1"/>
    <col min="2569" max="2569" width="11.5703125" style="1" bestFit="1" customWidth="1"/>
    <col min="2570" max="2570" width="13.42578125" style="1" customWidth="1"/>
    <col min="2571" max="2571" width="14.5703125" style="1" customWidth="1"/>
    <col min="2572" max="2816" width="9.140625" style="1"/>
    <col min="2817" max="2817" width="2.7109375" style="1" customWidth="1"/>
    <col min="2818" max="2822" width="15.7109375" style="1" customWidth="1"/>
    <col min="2823" max="2823" width="2.7109375" style="1" customWidth="1"/>
    <col min="2824" max="2824" width="5.85546875" style="1" customWidth="1"/>
    <col min="2825" max="2825" width="11.5703125" style="1" bestFit="1" customWidth="1"/>
    <col min="2826" max="2826" width="13.42578125" style="1" customWidth="1"/>
    <col min="2827" max="2827" width="14.5703125" style="1" customWidth="1"/>
    <col min="2828" max="3072" width="9.140625" style="1"/>
    <col min="3073" max="3073" width="2.7109375" style="1" customWidth="1"/>
    <col min="3074" max="3078" width="15.7109375" style="1" customWidth="1"/>
    <col min="3079" max="3079" width="2.7109375" style="1" customWidth="1"/>
    <col min="3080" max="3080" width="5.85546875" style="1" customWidth="1"/>
    <col min="3081" max="3081" width="11.5703125" style="1" bestFit="1" customWidth="1"/>
    <col min="3082" max="3082" width="13.42578125" style="1" customWidth="1"/>
    <col min="3083" max="3083" width="14.5703125" style="1" customWidth="1"/>
    <col min="3084" max="3328" width="9.140625" style="1"/>
    <col min="3329" max="3329" width="2.7109375" style="1" customWidth="1"/>
    <col min="3330" max="3334" width="15.7109375" style="1" customWidth="1"/>
    <col min="3335" max="3335" width="2.7109375" style="1" customWidth="1"/>
    <col min="3336" max="3336" width="5.85546875" style="1" customWidth="1"/>
    <col min="3337" max="3337" width="11.5703125" style="1" bestFit="1" customWidth="1"/>
    <col min="3338" max="3338" width="13.42578125" style="1" customWidth="1"/>
    <col min="3339" max="3339" width="14.5703125" style="1" customWidth="1"/>
    <col min="3340" max="3584" width="9.140625" style="1"/>
    <col min="3585" max="3585" width="2.7109375" style="1" customWidth="1"/>
    <col min="3586" max="3590" width="15.7109375" style="1" customWidth="1"/>
    <col min="3591" max="3591" width="2.7109375" style="1" customWidth="1"/>
    <col min="3592" max="3592" width="5.85546875" style="1" customWidth="1"/>
    <col min="3593" max="3593" width="11.5703125" style="1" bestFit="1" customWidth="1"/>
    <col min="3594" max="3594" width="13.42578125" style="1" customWidth="1"/>
    <col min="3595" max="3595" width="14.5703125" style="1" customWidth="1"/>
    <col min="3596" max="3840" width="9.140625" style="1"/>
    <col min="3841" max="3841" width="2.7109375" style="1" customWidth="1"/>
    <col min="3842" max="3846" width="15.7109375" style="1" customWidth="1"/>
    <col min="3847" max="3847" width="2.7109375" style="1" customWidth="1"/>
    <col min="3848" max="3848" width="5.85546875" style="1" customWidth="1"/>
    <col min="3849" max="3849" width="11.5703125" style="1" bestFit="1" customWidth="1"/>
    <col min="3850" max="3850" width="13.42578125" style="1" customWidth="1"/>
    <col min="3851" max="3851" width="14.5703125" style="1" customWidth="1"/>
    <col min="3852" max="4096" width="9.140625" style="1"/>
    <col min="4097" max="4097" width="2.7109375" style="1" customWidth="1"/>
    <col min="4098" max="4102" width="15.7109375" style="1" customWidth="1"/>
    <col min="4103" max="4103" width="2.7109375" style="1" customWidth="1"/>
    <col min="4104" max="4104" width="5.85546875" style="1" customWidth="1"/>
    <col min="4105" max="4105" width="11.5703125" style="1" bestFit="1" customWidth="1"/>
    <col min="4106" max="4106" width="13.42578125" style="1" customWidth="1"/>
    <col min="4107" max="4107" width="14.5703125" style="1" customWidth="1"/>
    <col min="4108" max="4352" width="9.140625" style="1"/>
    <col min="4353" max="4353" width="2.7109375" style="1" customWidth="1"/>
    <col min="4354" max="4358" width="15.7109375" style="1" customWidth="1"/>
    <col min="4359" max="4359" width="2.7109375" style="1" customWidth="1"/>
    <col min="4360" max="4360" width="5.85546875" style="1" customWidth="1"/>
    <col min="4361" max="4361" width="11.5703125" style="1" bestFit="1" customWidth="1"/>
    <col min="4362" max="4362" width="13.42578125" style="1" customWidth="1"/>
    <col min="4363" max="4363" width="14.5703125" style="1" customWidth="1"/>
    <col min="4364" max="4608" width="9.140625" style="1"/>
    <col min="4609" max="4609" width="2.7109375" style="1" customWidth="1"/>
    <col min="4610" max="4614" width="15.7109375" style="1" customWidth="1"/>
    <col min="4615" max="4615" width="2.7109375" style="1" customWidth="1"/>
    <col min="4616" max="4616" width="5.85546875" style="1" customWidth="1"/>
    <col min="4617" max="4617" width="11.5703125" style="1" bestFit="1" customWidth="1"/>
    <col min="4618" max="4618" width="13.42578125" style="1" customWidth="1"/>
    <col min="4619" max="4619" width="14.5703125" style="1" customWidth="1"/>
    <col min="4620" max="4864" width="9.140625" style="1"/>
    <col min="4865" max="4865" width="2.7109375" style="1" customWidth="1"/>
    <col min="4866" max="4870" width="15.7109375" style="1" customWidth="1"/>
    <col min="4871" max="4871" width="2.7109375" style="1" customWidth="1"/>
    <col min="4872" max="4872" width="5.85546875" style="1" customWidth="1"/>
    <col min="4873" max="4873" width="11.5703125" style="1" bestFit="1" customWidth="1"/>
    <col min="4874" max="4874" width="13.42578125" style="1" customWidth="1"/>
    <col min="4875" max="4875" width="14.5703125" style="1" customWidth="1"/>
    <col min="4876" max="5120" width="9.140625" style="1"/>
    <col min="5121" max="5121" width="2.7109375" style="1" customWidth="1"/>
    <col min="5122" max="5126" width="15.7109375" style="1" customWidth="1"/>
    <col min="5127" max="5127" width="2.7109375" style="1" customWidth="1"/>
    <col min="5128" max="5128" width="5.85546875" style="1" customWidth="1"/>
    <col min="5129" max="5129" width="11.5703125" style="1" bestFit="1" customWidth="1"/>
    <col min="5130" max="5130" width="13.42578125" style="1" customWidth="1"/>
    <col min="5131" max="5131" width="14.5703125" style="1" customWidth="1"/>
    <col min="5132" max="5376" width="9.140625" style="1"/>
    <col min="5377" max="5377" width="2.7109375" style="1" customWidth="1"/>
    <col min="5378" max="5382" width="15.7109375" style="1" customWidth="1"/>
    <col min="5383" max="5383" width="2.7109375" style="1" customWidth="1"/>
    <col min="5384" max="5384" width="5.85546875" style="1" customWidth="1"/>
    <col min="5385" max="5385" width="11.5703125" style="1" bestFit="1" customWidth="1"/>
    <col min="5386" max="5386" width="13.42578125" style="1" customWidth="1"/>
    <col min="5387" max="5387" width="14.5703125" style="1" customWidth="1"/>
    <col min="5388" max="5632" width="9.140625" style="1"/>
    <col min="5633" max="5633" width="2.7109375" style="1" customWidth="1"/>
    <col min="5634" max="5638" width="15.7109375" style="1" customWidth="1"/>
    <col min="5639" max="5639" width="2.7109375" style="1" customWidth="1"/>
    <col min="5640" max="5640" width="5.85546875" style="1" customWidth="1"/>
    <col min="5641" max="5641" width="11.5703125" style="1" bestFit="1" customWidth="1"/>
    <col min="5642" max="5642" width="13.42578125" style="1" customWidth="1"/>
    <col min="5643" max="5643" width="14.5703125" style="1" customWidth="1"/>
    <col min="5644" max="5888" width="9.140625" style="1"/>
    <col min="5889" max="5889" width="2.7109375" style="1" customWidth="1"/>
    <col min="5890" max="5894" width="15.7109375" style="1" customWidth="1"/>
    <col min="5895" max="5895" width="2.7109375" style="1" customWidth="1"/>
    <col min="5896" max="5896" width="5.85546875" style="1" customWidth="1"/>
    <col min="5897" max="5897" width="11.5703125" style="1" bestFit="1" customWidth="1"/>
    <col min="5898" max="5898" width="13.42578125" style="1" customWidth="1"/>
    <col min="5899" max="5899" width="14.5703125" style="1" customWidth="1"/>
    <col min="5900" max="6144" width="9.140625" style="1"/>
    <col min="6145" max="6145" width="2.7109375" style="1" customWidth="1"/>
    <col min="6146" max="6150" width="15.7109375" style="1" customWidth="1"/>
    <col min="6151" max="6151" width="2.7109375" style="1" customWidth="1"/>
    <col min="6152" max="6152" width="5.85546875" style="1" customWidth="1"/>
    <col min="6153" max="6153" width="11.5703125" style="1" bestFit="1" customWidth="1"/>
    <col min="6154" max="6154" width="13.42578125" style="1" customWidth="1"/>
    <col min="6155" max="6155" width="14.5703125" style="1" customWidth="1"/>
    <col min="6156" max="6400" width="9.140625" style="1"/>
    <col min="6401" max="6401" width="2.7109375" style="1" customWidth="1"/>
    <col min="6402" max="6406" width="15.7109375" style="1" customWidth="1"/>
    <col min="6407" max="6407" width="2.7109375" style="1" customWidth="1"/>
    <col min="6408" max="6408" width="5.85546875" style="1" customWidth="1"/>
    <col min="6409" max="6409" width="11.5703125" style="1" bestFit="1" customWidth="1"/>
    <col min="6410" max="6410" width="13.42578125" style="1" customWidth="1"/>
    <col min="6411" max="6411" width="14.5703125" style="1" customWidth="1"/>
    <col min="6412" max="6656" width="9.140625" style="1"/>
    <col min="6657" max="6657" width="2.7109375" style="1" customWidth="1"/>
    <col min="6658" max="6662" width="15.7109375" style="1" customWidth="1"/>
    <col min="6663" max="6663" width="2.7109375" style="1" customWidth="1"/>
    <col min="6664" max="6664" width="5.85546875" style="1" customWidth="1"/>
    <col min="6665" max="6665" width="11.5703125" style="1" bestFit="1" customWidth="1"/>
    <col min="6666" max="6666" width="13.42578125" style="1" customWidth="1"/>
    <col min="6667" max="6667" width="14.5703125" style="1" customWidth="1"/>
    <col min="6668" max="6912" width="9.140625" style="1"/>
    <col min="6913" max="6913" width="2.7109375" style="1" customWidth="1"/>
    <col min="6914" max="6918" width="15.7109375" style="1" customWidth="1"/>
    <col min="6919" max="6919" width="2.7109375" style="1" customWidth="1"/>
    <col min="6920" max="6920" width="5.85546875" style="1" customWidth="1"/>
    <col min="6921" max="6921" width="11.5703125" style="1" bestFit="1" customWidth="1"/>
    <col min="6922" max="6922" width="13.42578125" style="1" customWidth="1"/>
    <col min="6923" max="6923" width="14.5703125" style="1" customWidth="1"/>
    <col min="6924" max="7168" width="9.140625" style="1"/>
    <col min="7169" max="7169" width="2.7109375" style="1" customWidth="1"/>
    <col min="7170" max="7174" width="15.7109375" style="1" customWidth="1"/>
    <col min="7175" max="7175" width="2.7109375" style="1" customWidth="1"/>
    <col min="7176" max="7176" width="5.85546875" style="1" customWidth="1"/>
    <col min="7177" max="7177" width="11.5703125" style="1" bestFit="1" customWidth="1"/>
    <col min="7178" max="7178" width="13.42578125" style="1" customWidth="1"/>
    <col min="7179" max="7179" width="14.5703125" style="1" customWidth="1"/>
    <col min="7180" max="7424" width="9.140625" style="1"/>
    <col min="7425" max="7425" width="2.7109375" style="1" customWidth="1"/>
    <col min="7426" max="7430" width="15.7109375" style="1" customWidth="1"/>
    <col min="7431" max="7431" width="2.7109375" style="1" customWidth="1"/>
    <col min="7432" max="7432" width="5.85546875" style="1" customWidth="1"/>
    <col min="7433" max="7433" width="11.5703125" style="1" bestFit="1" customWidth="1"/>
    <col min="7434" max="7434" width="13.42578125" style="1" customWidth="1"/>
    <col min="7435" max="7435" width="14.5703125" style="1" customWidth="1"/>
    <col min="7436" max="7680" width="9.140625" style="1"/>
    <col min="7681" max="7681" width="2.7109375" style="1" customWidth="1"/>
    <col min="7682" max="7686" width="15.7109375" style="1" customWidth="1"/>
    <col min="7687" max="7687" width="2.7109375" style="1" customWidth="1"/>
    <col min="7688" max="7688" width="5.85546875" style="1" customWidth="1"/>
    <col min="7689" max="7689" width="11.5703125" style="1" bestFit="1" customWidth="1"/>
    <col min="7690" max="7690" width="13.42578125" style="1" customWidth="1"/>
    <col min="7691" max="7691" width="14.5703125" style="1" customWidth="1"/>
    <col min="7692" max="7936" width="9.140625" style="1"/>
    <col min="7937" max="7937" width="2.7109375" style="1" customWidth="1"/>
    <col min="7938" max="7942" width="15.7109375" style="1" customWidth="1"/>
    <col min="7943" max="7943" width="2.7109375" style="1" customWidth="1"/>
    <col min="7944" max="7944" width="5.85546875" style="1" customWidth="1"/>
    <col min="7945" max="7945" width="11.5703125" style="1" bestFit="1" customWidth="1"/>
    <col min="7946" max="7946" width="13.42578125" style="1" customWidth="1"/>
    <col min="7947" max="7947" width="14.5703125" style="1" customWidth="1"/>
    <col min="7948" max="8192" width="9.140625" style="1"/>
    <col min="8193" max="8193" width="2.7109375" style="1" customWidth="1"/>
    <col min="8194" max="8198" width="15.7109375" style="1" customWidth="1"/>
    <col min="8199" max="8199" width="2.7109375" style="1" customWidth="1"/>
    <col min="8200" max="8200" width="5.85546875" style="1" customWidth="1"/>
    <col min="8201" max="8201" width="11.5703125" style="1" bestFit="1" customWidth="1"/>
    <col min="8202" max="8202" width="13.42578125" style="1" customWidth="1"/>
    <col min="8203" max="8203" width="14.5703125" style="1" customWidth="1"/>
    <col min="8204" max="8448" width="9.140625" style="1"/>
    <col min="8449" max="8449" width="2.7109375" style="1" customWidth="1"/>
    <col min="8450" max="8454" width="15.7109375" style="1" customWidth="1"/>
    <col min="8455" max="8455" width="2.7109375" style="1" customWidth="1"/>
    <col min="8456" max="8456" width="5.85546875" style="1" customWidth="1"/>
    <col min="8457" max="8457" width="11.5703125" style="1" bestFit="1" customWidth="1"/>
    <col min="8458" max="8458" width="13.42578125" style="1" customWidth="1"/>
    <col min="8459" max="8459" width="14.5703125" style="1" customWidth="1"/>
    <col min="8460" max="8704" width="9.140625" style="1"/>
    <col min="8705" max="8705" width="2.7109375" style="1" customWidth="1"/>
    <col min="8706" max="8710" width="15.7109375" style="1" customWidth="1"/>
    <col min="8711" max="8711" width="2.7109375" style="1" customWidth="1"/>
    <col min="8712" max="8712" width="5.85546875" style="1" customWidth="1"/>
    <col min="8713" max="8713" width="11.5703125" style="1" bestFit="1" customWidth="1"/>
    <col min="8714" max="8714" width="13.42578125" style="1" customWidth="1"/>
    <col min="8715" max="8715" width="14.5703125" style="1" customWidth="1"/>
    <col min="8716" max="8960" width="9.140625" style="1"/>
    <col min="8961" max="8961" width="2.7109375" style="1" customWidth="1"/>
    <col min="8962" max="8966" width="15.7109375" style="1" customWidth="1"/>
    <col min="8967" max="8967" width="2.7109375" style="1" customWidth="1"/>
    <col min="8968" max="8968" width="5.85546875" style="1" customWidth="1"/>
    <col min="8969" max="8969" width="11.5703125" style="1" bestFit="1" customWidth="1"/>
    <col min="8970" max="8970" width="13.42578125" style="1" customWidth="1"/>
    <col min="8971" max="8971" width="14.5703125" style="1" customWidth="1"/>
    <col min="8972" max="9216" width="9.140625" style="1"/>
    <col min="9217" max="9217" width="2.7109375" style="1" customWidth="1"/>
    <col min="9218" max="9222" width="15.7109375" style="1" customWidth="1"/>
    <col min="9223" max="9223" width="2.7109375" style="1" customWidth="1"/>
    <col min="9224" max="9224" width="5.85546875" style="1" customWidth="1"/>
    <col min="9225" max="9225" width="11.5703125" style="1" bestFit="1" customWidth="1"/>
    <col min="9226" max="9226" width="13.42578125" style="1" customWidth="1"/>
    <col min="9227" max="9227" width="14.5703125" style="1" customWidth="1"/>
    <col min="9228" max="9472" width="9.140625" style="1"/>
    <col min="9473" max="9473" width="2.7109375" style="1" customWidth="1"/>
    <col min="9474" max="9478" width="15.7109375" style="1" customWidth="1"/>
    <col min="9479" max="9479" width="2.7109375" style="1" customWidth="1"/>
    <col min="9480" max="9480" width="5.85546875" style="1" customWidth="1"/>
    <col min="9481" max="9481" width="11.5703125" style="1" bestFit="1" customWidth="1"/>
    <col min="9482" max="9482" width="13.42578125" style="1" customWidth="1"/>
    <col min="9483" max="9483" width="14.5703125" style="1" customWidth="1"/>
    <col min="9484" max="9728" width="9.140625" style="1"/>
    <col min="9729" max="9729" width="2.7109375" style="1" customWidth="1"/>
    <col min="9730" max="9734" width="15.7109375" style="1" customWidth="1"/>
    <col min="9735" max="9735" width="2.7109375" style="1" customWidth="1"/>
    <col min="9736" max="9736" width="5.85546875" style="1" customWidth="1"/>
    <col min="9737" max="9737" width="11.5703125" style="1" bestFit="1" customWidth="1"/>
    <col min="9738" max="9738" width="13.42578125" style="1" customWidth="1"/>
    <col min="9739" max="9739" width="14.5703125" style="1" customWidth="1"/>
    <col min="9740" max="9984" width="9.140625" style="1"/>
    <col min="9985" max="9985" width="2.7109375" style="1" customWidth="1"/>
    <col min="9986" max="9990" width="15.7109375" style="1" customWidth="1"/>
    <col min="9991" max="9991" width="2.7109375" style="1" customWidth="1"/>
    <col min="9992" max="9992" width="5.85546875" style="1" customWidth="1"/>
    <col min="9993" max="9993" width="11.5703125" style="1" bestFit="1" customWidth="1"/>
    <col min="9994" max="9994" width="13.42578125" style="1" customWidth="1"/>
    <col min="9995" max="9995" width="14.5703125" style="1" customWidth="1"/>
    <col min="9996" max="10240" width="9.140625" style="1"/>
    <col min="10241" max="10241" width="2.7109375" style="1" customWidth="1"/>
    <col min="10242" max="10246" width="15.7109375" style="1" customWidth="1"/>
    <col min="10247" max="10247" width="2.7109375" style="1" customWidth="1"/>
    <col min="10248" max="10248" width="5.85546875" style="1" customWidth="1"/>
    <col min="10249" max="10249" width="11.5703125" style="1" bestFit="1" customWidth="1"/>
    <col min="10250" max="10250" width="13.42578125" style="1" customWidth="1"/>
    <col min="10251" max="10251" width="14.5703125" style="1" customWidth="1"/>
    <col min="10252" max="10496" width="9.140625" style="1"/>
    <col min="10497" max="10497" width="2.7109375" style="1" customWidth="1"/>
    <col min="10498" max="10502" width="15.7109375" style="1" customWidth="1"/>
    <col min="10503" max="10503" width="2.7109375" style="1" customWidth="1"/>
    <col min="10504" max="10504" width="5.85546875" style="1" customWidth="1"/>
    <col min="10505" max="10505" width="11.5703125" style="1" bestFit="1" customWidth="1"/>
    <col min="10506" max="10506" width="13.42578125" style="1" customWidth="1"/>
    <col min="10507" max="10507" width="14.5703125" style="1" customWidth="1"/>
    <col min="10508" max="10752" width="9.140625" style="1"/>
    <col min="10753" max="10753" width="2.7109375" style="1" customWidth="1"/>
    <col min="10754" max="10758" width="15.7109375" style="1" customWidth="1"/>
    <col min="10759" max="10759" width="2.7109375" style="1" customWidth="1"/>
    <col min="10760" max="10760" width="5.85546875" style="1" customWidth="1"/>
    <col min="10761" max="10761" width="11.5703125" style="1" bestFit="1" customWidth="1"/>
    <col min="10762" max="10762" width="13.42578125" style="1" customWidth="1"/>
    <col min="10763" max="10763" width="14.5703125" style="1" customWidth="1"/>
    <col min="10764" max="11008" width="9.140625" style="1"/>
    <col min="11009" max="11009" width="2.7109375" style="1" customWidth="1"/>
    <col min="11010" max="11014" width="15.7109375" style="1" customWidth="1"/>
    <col min="11015" max="11015" width="2.7109375" style="1" customWidth="1"/>
    <col min="11016" max="11016" width="5.85546875" style="1" customWidth="1"/>
    <col min="11017" max="11017" width="11.5703125" style="1" bestFit="1" customWidth="1"/>
    <col min="11018" max="11018" width="13.42578125" style="1" customWidth="1"/>
    <col min="11019" max="11019" width="14.5703125" style="1" customWidth="1"/>
    <col min="11020" max="11264" width="9.140625" style="1"/>
    <col min="11265" max="11265" width="2.7109375" style="1" customWidth="1"/>
    <col min="11266" max="11270" width="15.7109375" style="1" customWidth="1"/>
    <col min="11271" max="11271" width="2.7109375" style="1" customWidth="1"/>
    <col min="11272" max="11272" width="5.85546875" style="1" customWidth="1"/>
    <col min="11273" max="11273" width="11.5703125" style="1" bestFit="1" customWidth="1"/>
    <col min="11274" max="11274" width="13.42578125" style="1" customWidth="1"/>
    <col min="11275" max="11275" width="14.5703125" style="1" customWidth="1"/>
    <col min="11276" max="11520" width="9.140625" style="1"/>
    <col min="11521" max="11521" width="2.7109375" style="1" customWidth="1"/>
    <col min="11522" max="11526" width="15.7109375" style="1" customWidth="1"/>
    <col min="11527" max="11527" width="2.7109375" style="1" customWidth="1"/>
    <col min="11528" max="11528" width="5.85546875" style="1" customWidth="1"/>
    <col min="11529" max="11529" width="11.5703125" style="1" bestFit="1" customWidth="1"/>
    <col min="11530" max="11530" width="13.42578125" style="1" customWidth="1"/>
    <col min="11531" max="11531" width="14.5703125" style="1" customWidth="1"/>
    <col min="11532" max="11776" width="9.140625" style="1"/>
    <col min="11777" max="11777" width="2.7109375" style="1" customWidth="1"/>
    <col min="11778" max="11782" width="15.7109375" style="1" customWidth="1"/>
    <col min="11783" max="11783" width="2.7109375" style="1" customWidth="1"/>
    <col min="11784" max="11784" width="5.85546875" style="1" customWidth="1"/>
    <col min="11785" max="11785" width="11.5703125" style="1" bestFit="1" customWidth="1"/>
    <col min="11786" max="11786" width="13.42578125" style="1" customWidth="1"/>
    <col min="11787" max="11787" width="14.5703125" style="1" customWidth="1"/>
    <col min="11788" max="12032" width="9.140625" style="1"/>
    <col min="12033" max="12033" width="2.7109375" style="1" customWidth="1"/>
    <col min="12034" max="12038" width="15.7109375" style="1" customWidth="1"/>
    <col min="12039" max="12039" width="2.7109375" style="1" customWidth="1"/>
    <col min="12040" max="12040" width="5.85546875" style="1" customWidth="1"/>
    <col min="12041" max="12041" width="11.5703125" style="1" bestFit="1" customWidth="1"/>
    <col min="12042" max="12042" width="13.42578125" style="1" customWidth="1"/>
    <col min="12043" max="12043" width="14.5703125" style="1" customWidth="1"/>
    <col min="12044" max="12288" width="9.140625" style="1"/>
    <col min="12289" max="12289" width="2.7109375" style="1" customWidth="1"/>
    <col min="12290" max="12294" width="15.7109375" style="1" customWidth="1"/>
    <col min="12295" max="12295" width="2.7109375" style="1" customWidth="1"/>
    <col min="12296" max="12296" width="5.85546875" style="1" customWidth="1"/>
    <col min="12297" max="12297" width="11.5703125" style="1" bestFit="1" customWidth="1"/>
    <col min="12298" max="12298" width="13.42578125" style="1" customWidth="1"/>
    <col min="12299" max="12299" width="14.5703125" style="1" customWidth="1"/>
    <col min="12300" max="12544" width="9.140625" style="1"/>
    <col min="12545" max="12545" width="2.7109375" style="1" customWidth="1"/>
    <col min="12546" max="12550" width="15.7109375" style="1" customWidth="1"/>
    <col min="12551" max="12551" width="2.7109375" style="1" customWidth="1"/>
    <col min="12552" max="12552" width="5.85546875" style="1" customWidth="1"/>
    <col min="12553" max="12553" width="11.5703125" style="1" bestFit="1" customWidth="1"/>
    <col min="12554" max="12554" width="13.42578125" style="1" customWidth="1"/>
    <col min="12555" max="12555" width="14.5703125" style="1" customWidth="1"/>
    <col min="12556" max="12800" width="9.140625" style="1"/>
    <col min="12801" max="12801" width="2.7109375" style="1" customWidth="1"/>
    <col min="12802" max="12806" width="15.7109375" style="1" customWidth="1"/>
    <col min="12807" max="12807" width="2.7109375" style="1" customWidth="1"/>
    <col min="12808" max="12808" width="5.85546875" style="1" customWidth="1"/>
    <col min="12809" max="12809" width="11.5703125" style="1" bestFit="1" customWidth="1"/>
    <col min="12810" max="12810" width="13.42578125" style="1" customWidth="1"/>
    <col min="12811" max="12811" width="14.5703125" style="1" customWidth="1"/>
    <col min="12812" max="13056" width="9.140625" style="1"/>
    <col min="13057" max="13057" width="2.7109375" style="1" customWidth="1"/>
    <col min="13058" max="13062" width="15.7109375" style="1" customWidth="1"/>
    <col min="13063" max="13063" width="2.7109375" style="1" customWidth="1"/>
    <col min="13064" max="13064" width="5.85546875" style="1" customWidth="1"/>
    <col min="13065" max="13065" width="11.5703125" style="1" bestFit="1" customWidth="1"/>
    <col min="13066" max="13066" width="13.42578125" style="1" customWidth="1"/>
    <col min="13067" max="13067" width="14.5703125" style="1" customWidth="1"/>
    <col min="13068" max="13312" width="9.140625" style="1"/>
    <col min="13313" max="13313" width="2.7109375" style="1" customWidth="1"/>
    <col min="13314" max="13318" width="15.7109375" style="1" customWidth="1"/>
    <col min="13319" max="13319" width="2.7109375" style="1" customWidth="1"/>
    <col min="13320" max="13320" width="5.85546875" style="1" customWidth="1"/>
    <col min="13321" max="13321" width="11.5703125" style="1" bestFit="1" customWidth="1"/>
    <col min="13322" max="13322" width="13.42578125" style="1" customWidth="1"/>
    <col min="13323" max="13323" width="14.5703125" style="1" customWidth="1"/>
    <col min="13324" max="13568" width="9.140625" style="1"/>
    <col min="13569" max="13569" width="2.7109375" style="1" customWidth="1"/>
    <col min="13570" max="13574" width="15.7109375" style="1" customWidth="1"/>
    <col min="13575" max="13575" width="2.7109375" style="1" customWidth="1"/>
    <col min="13576" max="13576" width="5.85546875" style="1" customWidth="1"/>
    <col min="13577" max="13577" width="11.5703125" style="1" bestFit="1" customWidth="1"/>
    <col min="13578" max="13578" width="13.42578125" style="1" customWidth="1"/>
    <col min="13579" max="13579" width="14.5703125" style="1" customWidth="1"/>
    <col min="13580" max="13824" width="9.140625" style="1"/>
    <col min="13825" max="13825" width="2.7109375" style="1" customWidth="1"/>
    <col min="13826" max="13830" width="15.7109375" style="1" customWidth="1"/>
    <col min="13831" max="13831" width="2.7109375" style="1" customWidth="1"/>
    <col min="13832" max="13832" width="5.85546875" style="1" customWidth="1"/>
    <col min="13833" max="13833" width="11.5703125" style="1" bestFit="1" customWidth="1"/>
    <col min="13834" max="13834" width="13.42578125" style="1" customWidth="1"/>
    <col min="13835" max="13835" width="14.5703125" style="1" customWidth="1"/>
    <col min="13836" max="14080" width="9.140625" style="1"/>
    <col min="14081" max="14081" width="2.7109375" style="1" customWidth="1"/>
    <col min="14082" max="14086" width="15.7109375" style="1" customWidth="1"/>
    <col min="14087" max="14087" width="2.7109375" style="1" customWidth="1"/>
    <col min="14088" max="14088" width="5.85546875" style="1" customWidth="1"/>
    <col min="14089" max="14089" width="11.5703125" style="1" bestFit="1" customWidth="1"/>
    <col min="14090" max="14090" width="13.42578125" style="1" customWidth="1"/>
    <col min="14091" max="14091" width="14.5703125" style="1" customWidth="1"/>
    <col min="14092" max="14336" width="9.140625" style="1"/>
    <col min="14337" max="14337" width="2.7109375" style="1" customWidth="1"/>
    <col min="14338" max="14342" width="15.7109375" style="1" customWidth="1"/>
    <col min="14343" max="14343" width="2.7109375" style="1" customWidth="1"/>
    <col min="14344" max="14344" width="5.85546875" style="1" customWidth="1"/>
    <col min="14345" max="14345" width="11.5703125" style="1" bestFit="1" customWidth="1"/>
    <col min="14346" max="14346" width="13.42578125" style="1" customWidth="1"/>
    <col min="14347" max="14347" width="14.5703125" style="1" customWidth="1"/>
    <col min="14348" max="14592" width="9.140625" style="1"/>
    <col min="14593" max="14593" width="2.7109375" style="1" customWidth="1"/>
    <col min="14594" max="14598" width="15.7109375" style="1" customWidth="1"/>
    <col min="14599" max="14599" width="2.7109375" style="1" customWidth="1"/>
    <col min="14600" max="14600" width="5.85546875" style="1" customWidth="1"/>
    <col min="14601" max="14601" width="11.5703125" style="1" bestFit="1" customWidth="1"/>
    <col min="14602" max="14602" width="13.42578125" style="1" customWidth="1"/>
    <col min="14603" max="14603" width="14.5703125" style="1" customWidth="1"/>
    <col min="14604" max="14848" width="9.140625" style="1"/>
    <col min="14849" max="14849" width="2.7109375" style="1" customWidth="1"/>
    <col min="14850" max="14854" width="15.7109375" style="1" customWidth="1"/>
    <col min="14855" max="14855" width="2.7109375" style="1" customWidth="1"/>
    <col min="14856" max="14856" width="5.85546875" style="1" customWidth="1"/>
    <col min="14857" max="14857" width="11.5703125" style="1" bestFit="1" customWidth="1"/>
    <col min="14858" max="14858" width="13.42578125" style="1" customWidth="1"/>
    <col min="14859" max="14859" width="14.5703125" style="1" customWidth="1"/>
    <col min="14860" max="15104" width="9.140625" style="1"/>
    <col min="15105" max="15105" width="2.7109375" style="1" customWidth="1"/>
    <col min="15106" max="15110" width="15.7109375" style="1" customWidth="1"/>
    <col min="15111" max="15111" width="2.7109375" style="1" customWidth="1"/>
    <col min="15112" max="15112" width="5.85546875" style="1" customWidth="1"/>
    <col min="15113" max="15113" width="11.5703125" style="1" bestFit="1" customWidth="1"/>
    <col min="15114" max="15114" width="13.42578125" style="1" customWidth="1"/>
    <col min="15115" max="15115" width="14.5703125" style="1" customWidth="1"/>
    <col min="15116" max="15360" width="9.140625" style="1"/>
    <col min="15361" max="15361" width="2.7109375" style="1" customWidth="1"/>
    <col min="15362" max="15366" width="15.7109375" style="1" customWidth="1"/>
    <col min="15367" max="15367" width="2.7109375" style="1" customWidth="1"/>
    <col min="15368" max="15368" width="5.85546875" style="1" customWidth="1"/>
    <col min="15369" max="15369" width="11.5703125" style="1" bestFit="1" customWidth="1"/>
    <col min="15370" max="15370" width="13.42578125" style="1" customWidth="1"/>
    <col min="15371" max="15371" width="14.5703125" style="1" customWidth="1"/>
    <col min="15372" max="15616" width="9.140625" style="1"/>
    <col min="15617" max="15617" width="2.7109375" style="1" customWidth="1"/>
    <col min="15618" max="15622" width="15.7109375" style="1" customWidth="1"/>
    <col min="15623" max="15623" width="2.7109375" style="1" customWidth="1"/>
    <col min="15624" max="15624" width="5.85546875" style="1" customWidth="1"/>
    <col min="15625" max="15625" width="11.5703125" style="1" bestFit="1" customWidth="1"/>
    <col min="15626" max="15626" width="13.42578125" style="1" customWidth="1"/>
    <col min="15627" max="15627" width="14.5703125" style="1" customWidth="1"/>
    <col min="15628" max="15872" width="9.140625" style="1"/>
    <col min="15873" max="15873" width="2.7109375" style="1" customWidth="1"/>
    <col min="15874" max="15878" width="15.7109375" style="1" customWidth="1"/>
    <col min="15879" max="15879" width="2.7109375" style="1" customWidth="1"/>
    <col min="15880" max="15880" width="5.85546875" style="1" customWidth="1"/>
    <col min="15881" max="15881" width="11.5703125" style="1" bestFit="1" customWidth="1"/>
    <col min="15882" max="15882" width="13.42578125" style="1" customWidth="1"/>
    <col min="15883" max="15883" width="14.5703125" style="1" customWidth="1"/>
    <col min="15884" max="16128" width="9.140625" style="1"/>
    <col min="16129" max="16129" width="2.7109375" style="1" customWidth="1"/>
    <col min="16130" max="16134" width="15.7109375" style="1" customWidth="1"/>
    <col min="16135" max="16135" width="2.7109375" style="1" customWidth="1"/>
    <col min="16136" max="16136" width="5.85546875" style="1" customWidth="1"/>
    <col min="16137" max="16137" width="11.5703125" style="1" bestFit="1" customWidth="1"/>
    <col min="16138" max="16138" width="13.42578125" style="1" customWidth="1"/>
    <col min="16139" max="16139" width="14.5703125" style="1" customWidth="1"/>
    <col min="16140" max="16384" width="9.140625" style="1"/>
  </cols>
  <sheetData>
    <row r="1" spans="1:16" ht="13.5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9"/>
    </row>
    <row r="2" spans="1:16" ht="24.75" customHeight="1" thickBot="1" x14ac:dyDescent="0.3">
      <c r="A2" s="2560" t="s">
        <v>251</v>
      </c>
      <c r="B2" s="2560"/>
      <c r="C2" s="2560"/>
      <c r="D2" s="2560"/>
      <c r="E2" s="2072"/>
      <c r="F2" s="2550" t="s">
        <v>763</v>
      </c>
      <c r="G2" s="2550"/>
      <c r="H2" s="2073"/>
      <c r="I2" s="2073"/>
      <c r="J2" s="2"/>
      <c r="K2" s="180"/>
      <c r="L2" s="180"/>
      <c r="M2" s="2"/>
      <c r="N2" s="2"/>
      <c r="O2" s="2"/>
      <c r="P2" s="2"/>
    </row>
    <row r="3" spans="1:16" ht="11.25" customHeight="1" x14ac:dyDescent="0.2">
      <c r="H3" s="2"/>
      <c r="I3" s="2"/>
      <c r="J3" s="2"/>
      <c r="K3" s="2"/>
      <c r="L3" s="2"/>
      <c r="M3" s="2"/>
      <c r="N3" s="2"/>
      <c r="O3" s="2"/>
      <c r="P3" s="2"/>
    </row>
    <row r="4" spans="1:16" ht="16.5" customHeight="1" x14ac:dyDescent="0.25">
      <c r="A4" s="2567" t="s">
        <v>765</v>
      </c>
      <c r="B4" s="2567"/>
      <c r="C4" s="2567"/>
      <c r="D4" s="2567"/>
      <c r="E4" s="2567"/>
      <c r="F4" s="2567"/>
      <c r="G4" s="2567"/>
      <c r="H4" s="2"/>
      <c r="I4" s="2"/>
      <c r="J4" s="2"/>
      <c r="K4" s="2"/>
      <c r="L4" s="2"/>
      <c r="M4" s="2"/>
      <c r="N4" s="2"/>
      <c r="O4" s="2"/>
      <c r="P4" s="2"/>
    </row>
    <row r="5" spans="1:16" ht="20.100000000000001" customHeight="1" x14ac:dyDescent="0.25">
      <c r="A5" s="2074"/>
      <c r="B5" s="2568"/>
      <c r="C5" s="2568"/>
      <c r="D5" s="2107" t="str">
        <f>' 23'!D4:K4</f>
        <v>KHO - 27. 2. 2018</v>
      </c>
      <c r="F5" s="2092"/>
      <c r="G5" s="86"/>
      <c r="H5" s="2"/>
      <c r="I5" s="2"/>
      <c r="J5" s="2"/>
      <c r="K5" s="2"/>
      <c r="L5" s="2"/>
      <c r="M5" s="2"/>
      <c r="N5" s="2"/>
      <c r="O5" s="2"/>
      <c r="P5" s="2"/>
    </row>
    <row r="6" spans="1:16" ht="13.5" customHeight="1" x14ac:dyDescent="0.25">
      <c r="A6" s="2075"/>
      <c r="B6" s="95" t="str">
        <f>' 23'!B9</f>
        <v>z ČR</v>
      </c>
      <c r="C6" s="2093" t="str">
        <f>' 23'!C9</f>
        <v>přes HPS</v>
      </c>
      <c r="D6" s="2076"/>
      <c r="E6" s="2094" t="str">
        <f>' 23'!B6</f>
        <v>do ČR</v>
      </c>
      <c r="F6" s="2093" t="str">
        <f>' 23'!C6</f>
        <v>přes HPS</v>
      </c>
      <c r="G6" s="2077"/>
      <c r="H6" s="2"/>
      <c r="I6" s="2"/>
      <c r="J6" s="2"/>
      <c r="K6" s="2"/>
      <c r="L6" s="2"/>
      <c r="M6" s="2"/>
      <c r="N6" s="2"/>
      <c r="O6" s="2"/>
      <c r="P6" s="2"/>
    </row>
    <row r="7" spans="1:16" ht="20.100000000000001" customHeight="1" x14ac:dyDescent="0.25">
      <c r="A7" s="2056"/>
      <c r="B7" s="2563">
        <f>' 23'!D9</f>
        <v>111272.70340679643</v>
      </c>
      <c r="C7" s="2563"/>
      <c r="D7" s="2078"/>
      <c r="E7" s="2563">
        <f>' 23'!D6</f>
        <v>126055.58497731826</v>
      </c>
      <c r="F7" s="2563"/>
      <c r="G7" s="529"/>
    </row>
    <row r="8" spans="1:16" ht="20.100000000000001" customHeight="1" x14ac:dyDescent="0.25">
      <c r="A8" s="2056"/>
      <c r="B8" s="2056"/>
      <c r="C8" s="2056"/>
      <c r="D8" s="2056"/>
      <c r="E8" s="2056"/>
      <c r="F8" s="2056"/>
      <c r="G8" s="529"/>
    </row>
    <row r="9" spans="1:16" ht="20.100000000000001" customHeight="1" x14ac:dyDescent="0.25">
      <c r="A9" s="2056"/>
      <c r="B9" s="2077"/>
      <c r="C9" s="2077"/>
      <c r="D9" s="2077"/>
      <c r="E9" s="2077"/>
      <c r="F9" s="2077"/>
      <c r="G9" s="529"/>
    </row>
    <row r="10" spans="1:16" ht="20.100000000000001" customHeight="1" x14ac:dyDescent="0.25">
      <c r="A10" s="2056"/>
      <c r="B10" s="2056"/>
      <c r="C10" s="2056"/>
      <c r="D10" s="2056"/>
      <c r="E10" s="2056"/>
      <c r="F10" s="2056"/>
      <c r="G10" s="529"/>
      <c r="I10" s="2059"/>
      <c r="J10" s="2060"/>
    </row>
    <row r="11" spans="1:16" ht="20.100000000000001" customHeight="1" x14ac:dyDescent="0.25">
      <c r="A11" s="2056"/>
      <c r="B11" s="2079"/>
      <c r="C11" s="2079"/>
      <c r="D11" s="2056"/>
      <c r="E11" s="2097">
        <f>' 23'!D9</f>
        <v>111272.70340679643</v>
      </c>
      <c r="F11" s="2080">
        <f>' 23'!D12</f>
        <v>14782.881570521829</v>
      </c>
      <c r="G11" s="529"/>
      <c r="J11" s="2060"/>
    </row>
    <row r="12" spans="1:16" ht="20.100000000000001" customHeight="1" x14ac:dyDescent="0.25">
      <c r="A12" s="2056"/>
      <c r="B12" s="2056"/>
      <c r="C12" s="2056"/>
      <c r="D12" s="2056"/>
      <c r="E12" s="2056"/>
      <c r="F12" s="2056"/>
      <c r="G12" s="529"/>
      <c r="J12" s="2060"/>
    </row>
    <row r="13" spans="1:16" ht="20.100000000000001" customHeight="1" x14ac:dyDescent="0.25">
      <c r="A13" s="2056"/>
      <c r="B13" s="2056"/>
      <c r="C13" s="2056"/>
      <c r="D13" s="2056"/>
      <c r="E13" s="2056"/>
      <c r="F13" s="2056"/>
      <c r="G13" s="529"/>
      <c r="I13" s="525"/>
      <c r="J13" s="2060"/>
    </row>
    <row r="14" spans="1:16" ht="20.100000000000001" customHeight="1" x14ac:dyDescent="0.25">
      <c r="A14" s="2056"/>
      <c r="B14" s="2081"/>
      <c r="C14" s="86"/>
      <c r="D14" s="2562" t="str">
        <f>' 23'!A6&amp;" "&amp;' 23'!C6</f>
        <v>Tok plynu do/z plynárenské soustavy ČR přes HPS</v>
      </c>
      <c r="E14" s="86"/>
      <c r="F14" s="86"/>
      <c r="G14" s="529"/>
      <c r="I14" s="525"/>
      <c r="J14" s="2060"/>
      <c r="K14" s="2059"/>
    </row>
    <row r="15" spans="1:16" ht="20.100000000000001" customHeight="1" x14ac:dyDescent="0.25">
      <c r="A15" s="2056"/>
      <c r="B15" s="2081"/>
      <c r="C15" s="2056"/>
      <c r="D15" s="2562"/>
      <c r="E15" s="2056"/>
      <c r="F15" s="2056"/>
      <c r="G15" s="529"/>
      <c r="J15" s="2060"/>
      <c r="K15" s="2059"/>
    </row>
    <row r="16" spans="1:16" ht="20.100000000000001" customHeight="1" x14ac:dyDescent="0.25">
      <c r="A16" s="2056"/>
      <c r="B16" s="2566" t="str">
        <f>' 23'!A15</f>
        <v>Tok plynu ze/do zásobníků plynu, které náleží do plynárenské soustavy ČR</v>
      </c>
      <c r="C16" s="2056"/>
      <c r="D16" s="2098">
        <f>E11</f>
        <v>111272.70340679643</v>
      </c>
      <c r="E16" s="2056"/>
      <c r="F16" s="86"/>
      <c r="G16" s="86"/>
      <c r="H16" s="2"/>
      <c r="I16" s="525"/>
      <c r="J16" s="525"/>
      <c r="K16" s="525"/>
      <c r="L16" s="2060"/>
      <c r="N16" s="2060"/>
      <c r="O16" s="2060"/>
      <c r="P16" s="2060"/>
    </row>
    <row r="17" spans="1:16" ht="20.100000000000001" customHeight="1" x14ac:dyDescent="0.25">
      <c r="A17" s="2056"/>
      <c r="B17" s="2566"/>
      <c r="C17" s="2056"/>
      <c r="D17" s="2080">
        <f>F11+B22</f>
        <v>57116.173570521831</v>
      </c>
      <c r="E17" s="2082"/>
      <c r="F17" s="86"/>
      <c r="G17" s="86"/>
      <c r="H17" s="2"/>
      <c r="J17" s="2060"/>
      <c r="K17" s="2060"/>
      <c r="L17" s="2060"/>
      <c r="N17" s="2060"/>
      <c r="O17" s="2060"/>
      <c r="P17" s="2060"/>
    </row>
    <row r="18" spans="1:16" ht="20.100000000000001" customHeight="1" x14ac:dyDescent="0.25">
      <c r="A18" s="2056"/>
      <c r="B18" s="2566"/>
      <c r="C18" s="86"/>
      <c r="D18" s="86"/>
      <c r="E18" s="86"/>
      <c r="F18" s="86"/>
      <c r="G18" s="529"/>
      <c r="H18" s="2"/>
      <c r="J18" s="2060"/>
      <c r="K18" s="2060"/>
      <c r="L18" s="2060"/>
      <c r="M18" s="2059"/>
      <c r="N18" s="2060"/>
      <c r="O18" s="2060"/>
      <c r="P18" s="2060"/>
    </row>
    <row r="19" spans="1:16" ht="20.100000000000001" customHeight="1" x14ac:dyDescent="0.25">
      <c r="B19" s="2566"/>
      <c r="C19" s="86"/>
      <c r="D19" s="86"/>
      <c r="E19" s="86"/>
      <c r="F19" s="2561" t="str">
        <f>' 23'!A48</f>
        <v>Bilanční rozdíl v přepravní soustavě</v>
      </c>
      <c r="G19" s="526"/>
      <c r="H19" s="2"/>
      <c r="J19" s="2060"/>
      <c r="K19" s="2060"/>
      <c r="L19" s="2060"/>
      <c r="N19" s="2060"/>
      <c r="O19" s="2060"/>
      <c r="P19" s="2060"/>
    </row>
    <row r="20" spans="1:16" ht="20.100000000000001" customHeight="1" x14ac:dyDescent="0.25">
      <c r="A20" s="2090" t="str">
        <f>' 23'!B19</f>
        <v>do ZP</v>
      </c>
      <c r="B20" s="2089">
        <f>' 23'!D22</f>
        <v>0</v>
      </c>
      <c r="C20" s="86"/>
      <c r="D20" s="86"/>
      <c r="E20" s="86"/>
      <c r="F20" s="2561"/>
      <c r="G20" s="526"/>
      <c r="H20" s="2"/>
      <c r="J20" s="2060"/>
      <c r="K20" s="2060"/>
      <c r="L20" s="2060"/>
      <c r="M20" s="2059"/>
      <c r="N20" s="2060"/>
      <c r="O20" s="2060"/>
      <c r="P20" s="2060"/>
    </row>
    <row r="21" spans="1:16" ht="20.100000000000001" customHeight="1" x14ac:dyDescent="0.25">
      <c r="A21" s="2056"/>
      <c r="C21" s="86"/>
      <c r="D21" s="86"/>
      <c r="E21" s="86"/>
      <c r="F21" s="2099">
        <f>' 23'!D48</f>
        <v>-1583.4231220338552</v>
      </c>
      <c r="G21" s="529"/>
      <c r="H21" s="2"/>
      <c r="J21" s="2060"/>
      <c r="K21" s="2060"/>
      <c r="L21" s="2060"/>
      <c r="N21" s="2060"/>
      <c r="O21" s="2060"/>
      <c r="P21" s="2060"/>
    </row>
    <row r="22" spans="1:16" ht="20.100000000000001" customHeight="1" x14ac:dyDescent="0.25">
      <c r="A22" s="2090" t="str">
        <f>' 23'!B15</f>
        <v>ze ZP</v>
      </c>
      <c r="B22" s="2083">
        <f>' 23'!D18</f>
        <v>42333.292000000001</v>
      </c>
      <c r="C22" s="2056"/>
      <c r="D22" s="86"/>
      <c r="E22" s="86"/>
      <c r="G22" s="1280"/>
      <c r="H22" s="2"/>
      <c r="J22" s="2060"/>
      <c r="K22" s="2060"/>
      <c r="L22" s="2060"/>
      <c r="M22" s="2059"/>
      <c r="N22" s="2060"/>
      <c r="O22" s="2060"/>
      <c r="P22" s="2060"/>
    </row>
    <row r="23" spans="1:16" ht="20.100000000000001" customHeight="1" x14ac:dyDescent="0.25">
      <c r="A23" s="2056"/>
      <c r="B23" s="2081"/>
      <c r="C23" s="2056"/>
      <c r="D23" s="86"/>
      <c r="E23" s="86"/>
      <c r="F23" s="2570" t="str">
        <f>' 23'!B44</f>
        <v>zákazníci připojeni přímo k PS</v>
      </c>
      <c r="G23" s="1280"/>
      <c r="H23" s="2"/>
      <c r="J23" s="2060"/>
      <c r="K23" s="2060"/>
      <c r="L23" s="2060"/>
      <c r="M23" s="2059"/>
      <c r="N23" s="2060"/>
      <c r="O23" s="2060"/>
      <c r="P23" s="2060"/>
    </row>
    <row r="24" spans="1:16" ht="20.100000000000001" customHeight="1" x14ac:dyDescent="0.25">
      <c r="A24" s="2057"/>
      <c r="B24" s="2081"/>
      <c r="C24" s="2057"/>
      <c r="D24" s="86"/>
      <c r="E24" s="86"/>
      <c r="F24" s="2570"/>
      <c r="G24" s="1280"/>
      <c r="H24" s="2"/>
      <c r="J24" s="2060"/>
      <c r="K24" s="2060"/>
      <c r="L24" s="2060"/>
      <c r="M24" s="2059"/>
      <c r="N24" s="2060"/>
      <c r="O24" s="2060"/>
      <c r="P24" s="2060"/>
    </row>
    <row r="25" spans="1:16" ht="23.1" customHeight="1" x14ac:dyDescent="0.25">
      <c r="A25" s="2056"/>
      <c r="B25" s="2081"/>
      <c r="C25" s="86"/>
      <c r="D25" s="86"/>
      <c r="E25" s="86"/>
      <c r="F25" s="2096">
        <f>' 23'!D44+(' 23'!D46-' 23'!D38-' 23'!D43)</f>
        <v>1749.2649999999994</v>
      </c>
      <c r="G25" s="529"/>
      <c r="H25" s="716"/>
      <c r="J25" s="2060"/>
      <c r="K25" s="2060"/>
      <c r="L25" s="2060"/>
      <c r="N25" s="2060"/>
      <c r="O25" s="2060"/>
      <c r="P25" s="2060"/>
    </row>
    <row r="26" spans="1:16" ht="23.1" customHeight="1" x14ac:dyDescent="0.25">
      <c r="A26" s="2057"/>
      <c r="B26" s="2569" t="str">
        <f>' 23'!A6&amp;" "&amp;' 23'!C7</f>
        <v>Tok plynu do/z plynárenské soustavy ČR přes PPL</v>
      </c>
      <c r="C26" s="86"/>
      <c r="D26" s="86"/>
      <c r="E26" s="86"/>
      <c r="F26" s="2186"/>
      <c r="G26" s="529"/>
      <c r="H26" s="716"/>
      <c r="J26" s="2060"/>
      <c r="K26" s="2060"/>
      <c r="L26" s="2060"/>
      <c r="N26" s="2060"/>
      <c r="O26" s="2060"/>
      <c r="P26" s="2060"/>
    </row>
    <row r="27" spans="1:16" ht="23.1" customHeight="1" x14ac:dyDescent="0.25">
      <c r="A27" s="2056"/>
      <c r="B27" s="2569"/>
      <c r="C27" s="2056"/>
      <c r="D27" s="86"/>
      <c r="E27" s="2056"/>
      <c r="F27" s="86"/>
      <c r="G27" s="529"/>
      <c r="H27" s="716"/>
      <c r="I27" s="2059"/>
      <c r="J27" s="2059"/>
      <c r="K27" s="2059"/>
      <c r="L27" s="2060"/>
      <c r="N27" s="2060"/>
      <c r="O27" s="2060"/>
      <c r="P27" s="2060"/>
    </row>
    <row r="28" spans="1:16" ht="23.1" customHeight="1" thickBot="1" x14ac:dyDescent="0.3">
      <c r="A28" s="2102" t="str">
        <f>' 23'!B6</f>
        <v>do ČR</v>
      </c>
      <c r="B28" s="2095">
        <f>' 23'!D7</f>
        <v>11.5163150498358</v>
      </c>
      <c r="C28" s="2056"/>
      <c r="D28" s="2106" t="str">
        <f>' 23'!B37</f>
        <v>spotřeba v RDS</v>
      </c>
      <c r="E28" s="2056"/>
      <c r="F28" s="2056" t="str">
        <f>' 23'!A37</f>
        <v>Spotřeba plynu v ČR</v>
      </c>
      <c r="G28" s="529"/>
      <c r="J28" s="2060"/>
      <c r="K28" s="2060"/>
      <c r="L28" s="2060"/>
      <c r="N28" s="2060"/>
      <c r="O28" s="2060"/>
      <c r="P28" s="2060"/>
    </row>
    <row r="29" spans="1:16" ht="23.1" customHeight="1" thickBot="1" x14ac:dyDescent="0.3">
      <c r="A29" s="2091"/>
      <c r="B29" s="2106"/>
      <c r="C29" s="2056"/>
      <c r="D29" s="2095">
        <f>D17+F21-F25+B28-B30+D34</f>
        <v>54084.647672722007</v>
      </c>
      <c r="E29" s="2056"/>
      <c r="F29" s="2101">
        <f>D29+F25+E34+F34</f>
        <v>55898.598244150577</v>
      </c>
      <c r="G29" s="2084"/>
      <c r="J29" s="2060"/>
      <c r="K29" s="2059"/>
      <c r="P29" s="2060"/>
    </row>
    <row r="30" spans="1:16" ht="23.1" customHeight="1" x14ac:dyDescent="0.25">
      <c r="A30" s="2102" t="str">
        <f>' 23'!B9</f>
        <v>z ČR</v>
      </c>
      <c r="B30" s="2095">
        <f>' 23'!D10</f>
        <v>1.4680738679677801</v>
      </c>
      <c r="C30" s="2056"/>
      <c r="D30" s="86"/>
      <c r="E30" s="86"/>
      <c r="F30" s="86"/>
      <c r="G30" s="2084"/>
      <c r="I30" s="2059"/>
      <c r="J30" s="2060"/>
      <c r="P30" s="2060"/>
    </row>
    <row r="31" spans="1:16" ht="24.95" customHeight="1" x14ac:dyDescent="0.25">
      <c r="A31" s="2084"/>
      <c r="B31" s="2056"/>
      <c r="C31" s="2056"/>
      <c r="D31" s="86"/>
      <c r="E31" s="86"/>
      <c r="F31" s="86"/>
      <c r="G31" s="2084"/>
      <c r="J31" s="2060"/>
      <c r="K31" s="2059"/>
    </row>
    <row r="32" spans="1:16" ht="24.95" customHeight="1" x14ac:dyDescent="0.25">
      <c r="A32" s="255"/>
      <c r="B32" s="255"/>
      <c r="C32" s="255"/>
      <c r="D32" s="86"/>
      <c r="E32" s="86"/>
      <c r="F32" s="86"/>
      <c r="G32" s="537"/>
    </row>
    <row r="33" spans="1:9" ht="24.95" customHeight="1" x14ac:dyDescent="0.25">
      <c r="A33" s="255"/>
      <c r="B33" s="1"/>
      <c r="C33" s="255"/>
      <c r="D33" s="2103" t="str">
        <f>' 23'!B28</f>
        <v>připojena k RDS</v>
      </c>
      <c r="E33" s="2104" t="str">
        <f>' 23'!B31</f>
        <v>připojena k LDS</v>
      </c>
      <c r="F33" s="2105" t="str">
        <f>' 23'!C35</f>
        <v>VS</v>
      </c>
      <c r="G33" s="537"/>
      <c r="H33" s="525"/>
    </row>
    <row r="34" spans="1:9" ht="24.95" customHeight="1" x14ac:dyDescent="0.25">
      <c r="A34" s="255"/>
      <c r="B34" s="1"/>
      <c r="D34" s="2088">
        <f>' 23'!D28</f>
        <v>291.11398305216659</v>
      </c>
      <c r="E34" s="2100">
        <f>' 23'!D33</f>
        <v>46</v>
      </c>
      <c r="F34" s="2087">
        <f>' 23'!D35</f>
        <v>18.685571428571443</v>
      </c>
      <c r="G34" s="537"/>
    </row>
    <row r="35" spans="1:9" ht="24.95" customHeight="1" x14ac:dyDescent="0.25">
      <c r="A35" s="255"/>
      <c r="B35" s="255"/>
      <c r="C35" s="255"/>
      <c r="D35" s="2056"/>
      <c r="E35" s="2056"/>
      <c r="F35" s="2056"/>
      <c r="G35" s="537"/>
      <c r="I35" s="2059"/>
    </row>
    <row r="36" spans="1:9" ht="24.95" customHeight="1" x14ac:dyDescent="0.25">
      <c r="A36" s="255"/>
      <c r="B36" s="255"/>
      <c r="C36" s="2105" t="str">
        <f>' 23'!A28</f>
        <v>Výroba plynu
 v ČR</v>
      </c>
      <c r="D36" s="2056"/>
      <c r="F36" s="2056"/>
      <c r="G36" s="537"/>
    </row>
    <row r="37" spans="1:9" ht="24.95" customHeight="1" x14ac:dyDescent="0.25">
      <c r="A37" s="255"/>
      <c r="B37" s="255"/>
      <c r="C37" s="2087">
        <f>' 23'!D36</f>
        <v>355.79955448073804</v>
      </c>
      <c r="F37" s="2056"/>
      <c r="G37" s="537"/>
    </row>
    <row r="38" spans="1:9" ht="24.95" customHeight="1" x14ac:dyDescent="0.2">
      <c r="A38" s="2081"/>
      <c r="B38" s="2081"/>
      <c r="C38" s="86"/>
      <c r="E38" s="86"/>
      <c r="F38" s="86"/>
      <c r="G38" s="86"/>
    </row>
    <row r="39" spans="1:9" ht="24.95" customHeight="1" x14ac:dyDescent="0.25">
      <c r="A39" s="2564"/>
      <c r="B39" s="2478"/>
      <c r="C39" s="2085"/>
      <c r="E39" s="2086"/>
      <c r="F39" s="86"/>
      <c r="G39" s="86"/>
    </row>
    <row r="40" spans="1:9" ht="12.95" customHeight="1" x14ac:dyDescent="0.25">
      <c r="A40" s="2565"/>
      <c r="B40" s="2565"/>
      <c r="C40" s="2565"/>
      <c r="D40" s="2565"/>
      <c r="E40" s="2565"/>
      <c r="F40" s="2565"/>
      <c r="G40" s="2565"/>
    </row>
    <row r="41" spans="1:9" ht="12.95" customHeight="1" x14ac:dyDescent="0.25">
      <c r="A41" s="2445"/>
      <c r="B41" s="2445"/>
      <c r="C41" s="2445"/>
      <c r="D41" s="2445"/>
      <c r="E41" s="2445"/>
      <c r="F41" s="2445"/>
      <c r="G41" s="2445"/>
    </row>
    <row r="42" spans="1:9" ht="12.95" customHeight="1" x14ac:dyDescent="0.2"/>
    <row r="43" spans="1:9" ht="15" customHeight="1" x14ac:dyDescent="0.2">
      <c r="A43" s="2062"/>
      <c r="B43" s="2062"/>
      <c r="C43" s="2062"/>
      <c r="D43" s="2062"/>
      <c r="E43" s="2062"/>
      <c r="F43" s="2062"/>
      <c r="G43" s="2062"/>
    </row>
    <row r="44" spans="1:9" ht="15" customHeight="1" x14ac:dyDescent="0.2">
      <c r="A44" s="2063"/>
      <c r="B44" s="2063"/>
      <c r="C44" s="2064"/>
      <c r="D44" s="2061"/>
      <c r="E44" s="2065"/>
    </row>
    <row r="45" spans="1:9" ht="15" customHeight="1" x14ac:dyDescent="0.2">
      <c r="A45" s="2066"/>
      <c r="B45" s="2066"/>
      <c r="C45" s="2067"/>
      <c r="D45" s="2068"/>
      <c r="E45" s="2069"/>
    </row>
    <row r="46" spans="1:9" ht="15" customHeight="1" x14ac:dyDescent="0.2">
      <c r="A46" s="2070"/>
      <c r="B46" s="2070"/>
      <c r="C46" s="2"/>
      <c r="D46" s="2065"/>
      <c r="E46" s="2065"/>
    </row>
    <row r="47" spans="1:9" ht="15" customHeight="1" x14ac:dyDescent="0.2">
      <c r="A47" s="2070"/>
      <c r="B47" s="2070"/>
      <c r="C47" s="2"/>
      <c r="D47" s="2065"/>
      <c r="E47" s="2065"/>
    </row>
    <row r="48" spans="1:9" ht="15" customHeight="1" x14ac:dyDescent="0.2">
      <c r="A48" s="2070"/>
      <c r="B48" s="2070"/>
      <c r="C48" s="2"/>
      <c r="D48" s="2065"/>
      <c r="E48" s="2065"/>
    </row>
    <row r="49" spans="1:5" ht="15" customHeight="1" x14ac:dyDescent="0.2">
      <c r="A49" s="2070"/>
      <c r="B49" s="2070"/>
      <c r="C49" s="2"/>
      <c r="D49" s="2065"/>
      <c r="E49" s="2065"/>
    </row>
    <row r="50" spans="1:5" ht="15" customHeight="1" x14ac:dyDescent="0.2">
      <c r="A50" s="2070"/>
      <c r="B50" s="2070"/>
      <c r="C50" s="2"/>
      <c r="D50" s="2065"/>
      <c r="E50" s="2065"/>
    </row>
    <row r="51" spans="1:5" ht="15" customHeight="1" x14ac:dyDescent="0.2">
      <c r="A51" s="2070"/>
      <c r="B51" s="2070"/>
      <c r="C51" s="2"/>
      <c r="D51" s="2065"/>
      <c r="E51" s="2065"/>
    </row>
    <row r="52" spans="1:5" ht="15" customHeight="1" x14ac:dyDescent="0.2">
      <c r="A52" s="2070"/>
      <c r="B52" s="2070"/>
      <c r="C52" s="2"/>
      <c r="D52" s="2065"/>
      <c r="E52" s="2065"/>
    </row>
    <row r="53" spans="1:5" ht="15" customHeight="1" x14ac:dyDescent="0.2">
      <c r="A53" s="2070"/>
      <c r="B53" s="2070"/>
      <c r="C53" s="2"/>
      <c r="D53" s="2065"/>
      <c r="E53" s="2065"/>
    </row>
    <row r="54" spans="1:5" ht="15" customHeight="1" x14ac:dyDescent="0.2">
      <c r="A54" s="2070"/>
      <c r="B54" s="2070"/>
      <c r="C54" s="2"/>
      <c r="D54" s="2065"/>
      <c r="E54" s="2065"/>
    </row>
    <row r="55" spans="1:5" ht="15" customHeight="1" x14ac:dyDescent="0.2">
      <c r="A55" s="2070"/>
      <c r="B55" s="2070"/>
      <c r="C55" s="2"/>
      <c r="D55" s="2065"/>
      <c r="E55" s="2065"/>
    </row>
    <row r="56" spans="1:5" ht="15" customHeight="1" x14ac:dyDescent="0.2">
      <c r="A56" s="2070"/>
      <c r="B56" s="2070"/>
      <c r="C56" s="2"/>
      <c r="D56" s="2065"/>
      <c r="E56" s="2065"/>
    </row>
    <row r="57" spans="1:5" ht="15" customHeight="1" x14ac:dyDescent="0.2">
      <c r="A57" s="2070"/>
      <c r="B57" s="2070"/>
      <c r="C57" s="2"/>
      <c r="D57" s="2065"/>
      <c r="E57" s="2065"/>
    </row>
    <row r="58" spans="1:5" ht="15" customHeight="1" x14ac:dyDescent="0.2">
      <c r="A58" s="2070"/>
      <c r="B58" s="2070"/>
      <c r="C58" s="2"/>
      <c r="D58" s="2065"/>
      <c r="E58" s="2065"/>
    </row>
    <row r="59" spans="1:5" ht="15" customHeight="1" x14ac:dyDescent="0.2">
      <c r="A59" s="2070"/>
      <c r="B59" s="2070"/>
      <c r="C59" s="2"/>
      <c r="D59" s="2065"/>
      <c r="E59" s="2065"/>
    </row>
    <row r="60" spans="1:5" ht="15" customHeight="1" x14ac:dyDescent="0.2">
      <c r="D60" s="2071"/>
      <c r="E60" s="2071"/>
    </row>
    <row r="61" spans="1:5" ht="15" customHeight="1" x14ac:dyDescent="0.2">
      <c r="D61" s="2071"/>
      <c r="E61" s="2071"/>
    </row>
    <row r="62" spans="1:5" ht="15" customHeight="1" x14ac:dyDescent="0.2">
      <c r="D62" s="2071"/>
      <c r="E62" s="2071"/>
    </row>
    <row r="63" spans="1:5" ht="15" customHeight="1" x14ac:dyDescent="0.2"/>
    <row r="64" spans="1:5" ht="15" customHeight="1" x14ac:dyDescent="0.2"/>
    <row r="65" spans="3:16" ht="15" customHeight="1" x14ac:dyDescent="0.2"/>
    <row r="66" spans="3:16" s="2058" customFormat="1" ht="15" customHeight="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3:16" s="2058" customFormat="1" ht="15" customHeight="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3:16" s="2058" customFormat="1" ht="15" customHeight="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3:16" s="2058" customFormat="1" ht="15" customHeight="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3:16" s="2058" customFormat="1" ht="15" customHeight="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3:16" s="2058" customFormat="1" ht="15" customHeight="1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3:16" s="2058" customFormat="1" ht="15" customHeight="1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3:16" s="2058" customFormat="1" ht="15" customHeight="1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3:16" s="2058" customFormat="1" ht="15" customHeight="1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3:16" s="2058" customFormat="1" ht="15" customHeight="1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3:16" s="2058" customFormat="1" ht="15" customHeight="1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</sheetData>
  <mergeCells count="14">
    <mergeCell ref="A41:G41"/>
    <mergeCell ref="A2:D2"/>
    <mergeCell ref="F2:G2"/>
    <mergeCell ref="F19:F20"/>
    <mergeCell ref="D14:D15"/>
    <mergeCell ref="B7:C7"/>
    <mergeCell ref="E7:F7"/>
    <mergeCell ref="A39:B39"/>
    <mergeCell ref="A40:G40"/>
    <mergeCell ref="B16:B19"/>
    <mergeCell ref="A4:G4"/>
    <mergeCell ref="B5:C5"/>
    <mergeCell ref="B26:B27"/>
    <mergeCell ref="F23:F24"/>
  </mergeCells>
  <pageMargins left="0.6692913385826772" right="0.19685039370078741" top="0.31496062992125984" bottom="0.19685039370078741" header="0.23622047244094491" footer="0.15748031496062992"/>
  <pageSetup paperSize="9" firstPageNumber="10" orientation="portrait" useFirstPageNumber="1" r:id="rId1"/>
  <headerFooter scaleWithDoc="0" alignWithMargins="0">
    <oddFooter>&amp;C24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view="pageBreakPreview" zoomScaleNormal="100" zoomScaleSheetLayoutView="100" workbookViewId="0">
      <selection activeCell="Q12" sqref="Q12"/>
    </sheetView>
  </sheetViews>
  <sheetFormatPr defaultRowHeight="12.75" x14ac:dyDescent="0.25"/>
  <cols>
    <col min="1" max="1" width="7.85546875" style="13" customWidth="1"/>
    <col min="2" max="8" width="9.7109375" style="13" customWidth="1"/>
    <col min="9" max="9" width="1.7109375" style="13" customWidth="1"/>
    <col min="10" max="10" width="8.140625" style="13" customWidth="1"/>
    <col min="11" max="15" width="9.7109375" style="13" customWidth="1"/>
    <col min="16" max="16" width="9.5703125" style="13" customWidth="1"/>
    <col min="17" max="17" width="9.140625" style="13"/>
    <col min="18" max="26" width="9.140625" style="2187"/>
    <col min="27" max="27" width="9.140625" style="799"/>
    <col min="28" max="245" width="9.140625" style="13"/>
    <col min="246" max="258" width="10.7109375" style="13" customWidth="1"/>
    <col min="259" max="501" width="9.140625" style="13"/>
    <col min="502" max="514" width="10.7109375" style="13" customWidth="1"/>
    <col min="515" max="757" width="9.140625" style="13"/>
    <col min="758" max="770" width="10.7109375" style="13" customWidth="1"/>
    <col min="771" max="1013" width="9.140625" style="13"/>
    <col min="1014" max="1026" width="10.7109375" style="13" customWidth="1"/>
    <col min="1027" max="1269" width="9.140625" style="13"/>
    <col min="1270" max="1282" width="10.7109375" style="13" customWidth="1"/>
    <col min="1283" max="1525" width="9.140625" style="13"/>
    <col min="1526" max="1538" width="10.7109375" style="13" customWidth="1"/>
    <col min="1539" max="1781" width="9.140625" style="13"/>
    <col min="1782" max="1794" width="10.7109375" style="13" customWidth="1"/>
    <col min="1795" max="2037" width="9.140625" style="13"/>
    <col min="2038" max="2050" width="10.7109375" style="13" customWidth="1"/>
    <col min="2051" max="2293" width="9.140625" style="13"/>
    <col min="2294" max="2306" width="10.7109375" style="13" customWidth="1"/>
    <col min="2307" max="2549" width="9.140625" style="13"/>
    <col min="2550" max="2562" width="10.7109375" style="13" customWidth="1"/>
    <col min="2563" max="2805" width="9.140625" style="13"/>
    <col min="2806" max="2818" width="10.7109375" style="13" customWidth="1"/>
    <col min="2819" max="3061" width="9.140625" style="13"/>
    <col min="3062" max="3074" width="10.7109375" style="13" customWidth="1"/>
    <col min="3075" max="3317" width="9.140625" style="13"/>
    <col min="3318" max="3330" width="10.7109375" style="13" customWidth="1"/>
    <col min="3331" max="3573" width="9.140625" style="13"/>
    <col min="3574" max="3586" width="10.7109375" style="13" customWidth="1"/>
    <col min="3587" max="3829" width="9.140625" style="13"/>
    <col min="3830" max="3842" width="10.7109375" style="13" customWidth="1"/>
    <col min="3843" max="4085" width="9.140625" style="13"/>
    <col min="4086" max="4098" width="10.7109375" style="13" customWidth="1"/>
    <col min="4099" max="4341" width="9.140625" style="13"/>
    <col min="4342" max="4354" width="10.7109375" style="13" customWidth="1"/>
    <col min="4355" max="4597" width="9.140625" style="13"/>
    <col min="4598" max="4610" width="10.7109375" style="13" customWidth="1"/>
    <col min="4611" max="4853" width="9.140625" style="13"/>
    <col min="4854" max="4866" width="10.7109375" style="13" customWidth="1"/>
    <col min="4867" max="5109" width="9.140625" style="13"/>
    <col min="5110" max="5122" width="10.7109375" style="13" customWidth="1"/>
    <col min="5123" max="5365" width="9.140625" style="13"/>
    <col min="5366" max="5378" width="10.7109375" style="13" customWidth="1"/>
    <col min="5379" max="5621" width="9.140625" style="13"/>
    <col min="5622" max="5634" width="10.7109375" style="13" customWidth="1"/>
    <col min="5635" max="5877" width="9.140625" style="13"/>
    <col min="5878" max="5890" width="10.7109375" style="13" customWidth="1"/>
    <col min="5891" max="6133" width="9.140625" style="13"/>
    <col min="6134" max="6146" width="10.7109375" style="13" customWidth="1"/>
    <col min="6147" max="6389" width="9.140625" style="13"/>
    <col min="6390" max="6402" width="10.7109375" style="13" customWidth="1"/>
    <col min="6403" max="6645" width="9.140625" style="13"/>
    <col min="6646" max="6658" width="10.7109375" style="13" customWidth="1"/>
    <col min="6659" max="6901" width="9.140625" style="13"/>
    <col min="6902" max="6914" width="10.7109375" style="13" customWidth="1"/>
    <col min="6915" max="7157" width="9.140625" style="13"/>
    <col min="7158" max="7170" width="10.7109375" style="13" customWidth="1"/>
    <col min="7171" max="7413" width="9.140625" style="13"/>
    <col min="7414" max="7426" width="10.7109375" style="13" customWidth="1"/>
    <col min="7427" max="7669" width="9.140625" style="13"/>
    <col min="7670" max="7682" width="10.7109375" style="13" customWidth="1"/>
    <col min="7683" max="7925" width="9.140625" style="13"/>
    <col min="7926" max="7938" width="10.7109375" style="13" customWidth="1"/>
    <col min="7939" max="8181" width="9.140625" style="13"/>
    <col min="8182" max="8194" width="10.7109375" style="13" customWidth="1"/>
    <col min="8195" max="8437" width="9.140625" style="13"/>
    <col min="8438" max="8450" width="10.7109375" style="13" customWidth="1"/>
    <col min="8451" max="8693" width="9.140625" style="13"/>
    <col min="8694" max="8706" width="10.7109375" style="13" customWidth="1"/>
    <col min="8707" max="8949" width="9.140625" style="13"/>
    <col min="8950" max="8962" width="10.7109375" style="13" customWidth="1"/>
    <col min="8963" max="9205" width="9.140625" style="13"/>
    <col min="9206" max="9218" width="10.7109375" style="13" customWidth="1"/>
    <col min="9219" max="9461" width="9.140625" style="13"/>
    <col min="9462" max="9474" width="10.7109375" style="13" customWidth="1"/>
    <col min="9475" max="9717" width="9.140625" style="13"/>
    <col min="9718" max="9730" width="10.7109375" style="13" customWidth="1"/>
    <col min="9731" max="9973" width="9.140625" style="13"/>
    <col min="9974" max="9986" width="10.7109375" style="13" customWidth="1"/>
    <col min="9987" max="10229" width="9.140625" style="13"/>
    <col min="10230" max="10242" width="10.7109375" style="13" customWidth="1"/>
    <col min="10243" max="10485" width="9.140625" style="13"/>
    <col min="10486" max="10498" width="10.7109375" style="13" customWidth="1"/>
    <col min="10499" max="10741" width="9.140625" style="13"/>
    <col min="10742" max="10754" width="10.7109375" style="13" customWidth="1"/>
    <col min="10755" max="10997" width="9.140625" style="13"/>
    <col min="10998" max="11010" width="10.7109375" style="13" customWidth="1"/>
    <col min="11011" max="11253" width="9.140625" style="13"/>
    <col min="11254" max="11266" width="10.7109375" style="13" customWidth="1"/>
    <col min="11267" max="11509" width="9.140625" style="13"/>
    <col min="11510" max="11522" width="10.7109375" style="13" customWidth="1"/>
    <col min="11523" max="11765" width="9.140625" style="13"/>
    <col min="11766" max="11778" width="10.7109375" style="13" customWidth="1"/>
    <col min="11779" max="12021" width="9.140625" style="13"/>
    <col min="12022" max="12034" width="10.7109375" style="13" customWidth="1"/>
    <col min="12035" max="12277" width="9.140625" style="13"/>
    <col min="12278" max="12290" width="10.7109375" style="13" customWidth="1"/>
    <col min="12291" max="12533" width="9.140625" style="13"/>
    <col min="12534" max="12546" width="10.7109375" style="13" customWidth="1"/>
    <col min="12547" max="12789" width="9.140625" style="13"/>
    <col min="12790" max="12802" width="10.7109375" style="13" customWidth="1"/>
    <col min="12803" max="13045" width="9.140625" style="13"/>
    <col min="13046" max="13058" width="10.7109375" style="13" customWidth="1"/>
    <col min="13059" max="13301" width="9.140625" style="13"/>
    <col min="13302" max="13314" width="10.7109375" style="13" customWidth="1"/>
    <col min="13315" max="13557" width="9.140625" style="13"/>
    <col min="13558" max="13570" width="10.7109375" style="13" customWidth="1"/>
    <col min="13571" max="13813" width="9.140625" style="13"/>
    <col min="13814" max="13826" width="10.7109375" style="13" customWidth="1"/>
    <col min="13827" max="14069" width="9.140625" style="13"/>
    <col min="14070" max="14082" width="10.7109375" style="13" customWidth="1"/>
    <col min="14083" max="14325" width="9.140625" style="13"/>
    <col min="14326" max="14338" width="10.7109375" style="13" customWidth="1"/>
    <col min="14339" max="14581" width="9.140625" style="13"/>
    <col min="14582" max="14594" width="10.7109375" style="13" customWidth="1"/>
    <col min="14595" max="14837" width="9.140625" style="13"/>
    <col min="14838" max="14850" width="10.7109375" style="13" customWidth="1"/>
    <col min="14851" max="15093" width="9.140625" style="13"/>
    <col min="15094" max="15106" width="10.7109375" style="13" customWidth="1"/>
    <col min="15107" max="15349" width="9.140625" style="13"/>
    <col min="15350" max="15362" width="10.7109375" style="13" customWidth="1"/>
    <col min="15363" max="15605" width="9.140625" style="13"/>
    <col min="15606" max="15618" width="10.7109375" style="13" customWidth="1"/>
    <col min="15619" max="15861" width="9.140625" style="13"/>
    <col min="15862" max="15874" width="10.7109375" style="13" customWidth="1"/>
    <col min="15875" max="16117" width="9.140625" style="13"/>
    <col min="16118" max="16130" width="10.7109375" style="13" customWidth="1"/>
    <col min="16131" max="16384" width="9.140625" style="13"/>
  </cols>
  <sheetData>
    <row r="1" spans="1:28" ht="12.75" customHeight="1" x14ac:dyDescent="0.25"/>
    <row r="2" spans="1:28" ht="20.100000000000001" customHeight="1" thickBot="1" x14ac:dyDescent="0.3">
      <c r="A2" s="1697" t="s">
        <v>657</v>
      </c>
      <c r="B2" s="1721"/>
      <c r="C2" s="1721"/>
      <c r="D2" s="1721"/>
      <c r="E2" s="1746"/>
      <c r="F2" s="1747"/>
      <c r="G2" s="1746"/>
      <c r="H2" s="1746"/>
      <c r="I2" s="1746"/>
      <c r="J2" s="1746"/>
      <c r="K2" s="1746"/>
      <c r="L2" s="1746"/>
      <c r="M2" s="1746"/>
      <c r="N2" s="1746"/>
      <c r="O2" s="2401" t="s">
        <v>533</v>
      </c>
      <c r="P2" s="2401"/>
    </row>
    <row r="3" spans="1:28" ht="8.25" customHeight="1" x14ac:dyDescent="0.25">
      <c r="A3" s="635"/>
      <c r="B3" s="635"/>
      <c r="C3" s="635"/>
      <c r="D3" s="635"/>
      <c r="F3" s="861"/>
    </row>
    <row r="4" spans="1:28" ht="16.5" customHeight="1" x14ac:dyDescent="0.25">
      <c r="A4" s="825"/>
      <c r="B4" s="2573">
        <v>2018</v>
      </c>
      <c r="C4" s="2574"/>
      <c r="D4" s="2574"/>
      <c r="E4" s="2574"/>
      <c r="F4" s="2574"/>
      <c r="G4" s="2574"/>
      <c r="H4" s="2575"/>
      <c r="I4" s="862"/>
      <c r="J4" s="2399" t="s">
        <v>444</v>
      </c>
      <c r="K4" s="2399"/>
      <c r="L4" s="2399"/>
      <c r="M4" s="2399"/>
      <c r="N4" s="2399"/>
      <c r="O4" s="2399"/>
      <c r="P4" s="2399"/>
    </row>
    <row r="5" spans="1:28" ht="27" customHeight="1" x14ac:dyDescent="0.25">
      <c r="A5" s="867"/>
      <c r="B5" s="2459" t="s">
        <v>414</v>
      </c>
      <c r="C5" s="2576" t="s">
        <v>470</v>
      </c>
      <c r="D5" s="2577"/>
      <c r="E5" s="2577"/>
      <c r="F5" s="2578"/>
      <c r="G5" s="2459" t="s">
        <v>445</v>
      </c>
      <c r="H5" s="2459" t="s">
        <v>415</v>
      </c>
      <c r="I5" s="865"/>
      <c r="J5" s="865"/>
      <c r="K5" s="865"/>
      <c r="L5" s="865"/>
      <c r="M5" s="865"/>
      <c r="N5" s="865"/>
      <c r="O5" s="865"/>
    </row>
    <row r="6" spans="1:28" ht="26.25" customHeight="1" x14ac:dyDescent="0.25">
      <c r="A6" s="826"/>
      <c r="B6" s="2459"/>
      <c r="C6" s="2576" t="s">
        <v>416</v>
      </c>
      <c r="D6" s="2578"/>
      <c r="E6" s="2398" t="s">
        <v>417</v>
      </c>
      <c r="F6" s="2400"/>
      <c r="G6" s="2459"/>
      <c r="H6" s="2459"/>
      <c r="I6" s="865"/>
      <c r="J6" s="865"/>
      <c r="K6" s="865"/>
      <c r="L6" s="865"/>
      <c r="M6" s="865"/>
      <c r="N6" s="865"/>
      <c r="O6" s="865"/>
    </row>
    <row r="7" spans="1:28" ht="14.1" customHeight="1" x14ac:dyDescent="0.25">
      <c r="A7" s="237" t="str">
        <f>' 15'!A7</f>
        <v>období</v>
      </c>
      <c r="B7" s="2460"/>
      <c r="C7" s="804" t="s">
        <v>399</v>
      </c>
      <c r="D7" s="920" t="s">
        <v>3</v>
      </c>
      <c r="E7" s="804" t="s">
        <v>399</v>
      </c>
      <c r="F7" s="920" t="s">
        <v>3</v>
      </c>
      <c r="G7" s="863" t="s">
        <v>25</v>
      </c>
      <c r="H7" s="863" t="s">
        <v>51</v>
      </c>
      <c r="I7" s="868"/>
      <c r="J7" s="861"/>
      <c r="K7" s="861"/>
      <c r="L7" s="861"/>
      <c r="M7" s="861"/>
      <c r="N7" s="861"/>
      <c r="O7" s="861"/>
      <c r="R7" s="2188">
        <f>' 15'!C7</f>
        <v>2017</v>
      </c>
      <c r="U7" s="2189" t="str">
        <f>' 32'!G7</f>
        <v>VO</v>
      </c>
      <c r="V7" s="2189" t="str">
        <f>' 32'!H7</f>
        <v>SO</v>
      </c>
      <c r="W7" s="2189" t="str">
        <f>' 32'!I7</f>
        <v>MO</v>
      </c>
      <c r="X7" s="2189" t="str">
        <f>' 32'!J7</f>
        <v>DOM</v>
      </c>
      <c r="Y7" s="2189" t="str">
        <f>' 32'!K7</f>
        <v>OP</v>
      </c>
      <c r="Z7" s="2190"/>
    </row>
    <row r="8" spans="1:28" ht="12" customHeight="1" x14ac:dyDescent="0.25">
      <c r="A8" s="864" t="str">
        <f>' 15'!A8</f>
        <v>leden</v>
      </c>
      <c r="B8" s="803">
        <v>2843837</v>
      </c>
      <c r="C8" s="803">
        <v>1083503.9350849465</v>
      </c>
      <c r="D8" s="803">
        <v>11552479.222235002</v>
      </c>
      <c r="E8" s="1203">
        <f>C8/B8</f>
        <v>0.38100071666728663</v>
      </c>
      <c r="F8" s="1204">
        <f>D8/B8</f>
        <v>4.0622859967835714</v>
      </c>
      <c r="G8" s="904">
        <v>2.0096774193548383</v>
      </c>
      <c r="H8" s="912">
        <f t="shared" ref="H8:H26" si="0">(C8-R8)/R8</f>
        <v>-0.25575855002945458</v>
      </c>
      <c r="I8" s="892"/>
      <c r="J8" s="229"/>
      <c r="K8" s="229"/>
      <c r="L8" s="229"/>
      <c r="M8" s="229"/>
      <c r="N8" s="229"/>
      <c r="O8" s="229"/>
      <c r="R8" s="2188">
        <f>' 15'!C8*1000</f>
        <v>1455850.0270682692</v>
      </c>
      <c r="T8" s="2191" t="str">
        <f>A8</f>
        <v>leden</v>
      </c>
      <c r="U8" s="2191">
        <f>' 32'!G8</f>
        <v>398578.86830757494</v>
      </c>
      <c r="V8" s="2191">
        <f>' 32'!H8</f>
        <v>110666.56739971308</v>
      </c>
      <c r="W8" s="2191">
        <f>' 32'!I8</f>
        <v>191627.94074911685</v>
      </c>
      <c r="X8" s="2191">
        <f>' 32'!J8</f>
        <v>364327.82636447856</v>
      </c>
      <c r="Y8" s="2191">
        <f>' 32'!K8</f>
        <v>18302.683450574128</v>
      </c>
      <c r="Z8" s="2188">
        <f>SUM(U8:Y8)</f>
        <v>1083503.8862714577</v>
      </c>
      <c r="AA8" s="1748"/>
      <c r="AB8" s="54"/>
    </row>
    <row r="9" spans="1:28" ht="12" customHeight="1" x14ac:dyDescent="0.25">
      <c r="A9" s="864" t="str">
        <f>' 15'!A9</f>
        <v>únor</v>
      </c>
      <c r="B9" s="388">
        <v>2842796</v>
      </c>
      <c r="C9" s="388">
        <v>1157334.0110231026</v>
      </c>
      <c r="D9" s="388">
        <v>12345273.306545999</v>
      </c>
      <c r="E9" s="1205">
        <f t="shared" ref="E9:E25" si="1">C9/B9</f>
        <v>0.40711117189664775</v>
      </c>
      <c r="F9" s="1206">
        <f t="shared" ref="F9:F26" si="2">D9/B9</f>
        <v>4.34265184928711</v>
      </c>
      <c r="G9" s="905">
        <v>-3.2785714285714285</v>
      </c>
      <c r="H9" s="894">
        <f t="shared" si="0"/>
        <v>0.13333716417803965</v>
      </c>
      <c r="I9" s="892"/>
      <c r="J9" s="229"/>
      <c r="K9" s="229"/>
      <c r="L9" s="229"/>
      <c r="M9" s="229"/>
      <c r="N9" s="229"/>
      <c r="O9" s="229"/>
      <c r="R9" s="2188">
        <f>' 15'!C9*1000</f>
        <v>1021173.6168225515</v>
      </c>
      <c r="T9" s="2191" t="str">
        <f t="shared" ref="T9:T18" si="3">A9</f>
        <v>únor</v>
      </c>
      <c r="U9" s="2191">
        <f>' 32'!G9</f>
        <v>413083.99143472291</v>
      </c>
      <c r="V9" s="2191">
        <f>' 32'!H9</f>
        <v>119722.07175063391</v>
      </c>
      <c r="W9" s="2191">
        <f>' 32'!I9</f>
        <v>206744.17814164987</v>
      </c>
      <c r="X9" s="2191">
        <f>' 32'!J9</f>
        <v>397767.4779708602</v>
      </c>
      <c r="Y9" s="2191">
        <f>' 32'!K9</f>
        <v>20016.242911747366</v>
      </c>
      <c r="Z9" s="2188">
        <f t="shared" ref="Z9:Z31" si="4">SUM(U9:Y9)</f>
        <v>1157333.9622096142</v>
      </c>
      <c r="AA9" s="1748"/>
      <c r="AB9" s="54"/>
    </row>
    <row r="10" spans="1:28" ht="12" customHeight="1" x14ac:dyDescent="0.25">
      <c r="A10" s="864" t="str">
        <f>' 15'!A10</f>
        <v>březen</v>
      </c>
      <c r="B10" s="389">
        <v>2842221</v>
      </c>
      <c r="C10" s="389">
        <v>1097091.8213276942</v>
      </c>
      <c r="D10" s="389">
        <v>11698814.024791835</v>
      </c>
      <c r="E10" s="1205">
        <f t="shared" si="1"/>
        <v>0.38599807028647465</v>
      </c>
      <c r="F10" s="1206">
        <f t="shared" si="2"/>
        <v>4.1160817630971813</v>
      </c>
      <c r="G10" s="906">
        <v>1.0000000000000002</v>
      </c>
      <c r="H10" s="894">
        <f t="shared" si="0"/>
        <v>0.36517798266318519</v>
      </c>
      <c r="I10" s="892"/>
      <c r="J10" s="229"/>
      <c r="K10" s="229"/>
      <c r="L10" s="229"/>
      <c r="M10" s="229"/>
      <c r="N10" s="229"/>
      <c r="O10" s="229"/>
      <c r="R10" s="2188">
        <f>' 15'!C10*1000</f>
        <v>803625.48712329124</v>
      </c>
      <c r="T10" s="2191" t="str">
        <f t="shared" si="3"/>
        <v>březen</v>
      </c>
      <c r="U10" s="2191">
        <f>' 32'!G10</f>
        <v>396490.52653978957</v>
      </c>
      <c r="V10" s="2191">
        <f>' 32'!H10</f>
        <v>111646.01539391439</v>
      </c>
      <c r="W10" s="2191">
        <f>' 32'!I10</f>
        <v>194494.68711033338</v>
      </c>
      <c r="X10" s="2191">
        <f>' 32'!J10</f>
        <v>375426.19409877073</v>
      </c>
      <c r="Y10" s="2191">
        <f>' 32'!K10</f>
        <v>19034.349371397126</v>
      </c>
      <c r="Z10" s="2188">
        <f t="shared" si="4"/>
        <v>1097091.7725142052</v>
      </c>
      <c r="AA10" s="1748"/>
      <c r="AB10" s="54"/>
    </row>
    <row r="11" spans="1:28" ht="12" customHeight="1" x14ac:dyDescent="0.25">
      <c r="A11" s="864" t="str">
        <f>' 15'!A11</f>
        <v>duben</v>
      </c>
      <c r="B11" s="803">
        <v>2841053</v>
      </c>
      <c r="C11" s="803">
        <v>463928.93476368755</v>
      </c>
      <c r="D11" s="803">
        <v>4948082.8328290442</v>
      </c>
      <c r="E11" s="1203">
        <f t="shared" si="1"/>
        <v>0.16329471317982719</v>
      </c>
      <c r="F11" s="1204">
        <f t="shared" si="2"/>
        <v>1.7416369327953558</v>
      </c>
      <c r="G11" s="904">
        <v>12.98</v>
      </c>
      <c r="H11" s="912">
        <f t="shared" si="0"/>
        <v>-0.29914903417913785</v>
      </c>
      <c r="I11" s="892"/>
      <c r="J11" s="229"/>
      <c r="K11" s="229"/>
      <c r="L11" s="229"/>
      <c r="M11" s="229"/>
      <c r="N11" s="229"/>
      <c r="O11" s="229"/>
      <c r="R11" s="2188">
        <f>' 15'!C11*1000</f>
        <v>661950.91023427085</v>
      </c>
      <c r="T11" s="2191" t="str">
        <f t="shared" si="3"/>
        <v>duben</v>
      </c>
      <c r="U11" s="2191">
        <f>' 32'!G11</f>
        <v>254035.54951059257</v>
      </c>
      <c r="V11" s="2191">
        <f>' 32'!H11</f>
        <v>45060.151650967615</v>
      </c>
      <c r="W11" s="2191">
        <f>' 32'!I11</f>
        <v>51780.342555025643</v>
      </c>
      <c r="X11" s="2191">
        <f>' 32'!J11</f>
        <v>104050.32550641363</v>
      </c>
      <c r="Y11" s="2191">
        <f>' 32'!K11</f>
        <v>9002.5167271990431</v>
      </c>
      <c r="Z11" s="2188">
        <f t="shared" si="4"/>
        <v>463928.88595019851</v>
      </c>
      <c r="AA11" s="1748"/>
      <c r="AB11" s="54"/>
    </row>
    <row r="12" spans="1:28" ht="12" customHeight="1" x14ac:dyDescent="0.25">
      <c r="A12" s="864" t="str">
        <f>' 15'!A12</f>
        <v>květen</v>
      </c>
      <c r="B12" s="388">
        <v>2839670.957603734</v>
      </c>
      <c r="C12" s="388">
        <v>347447.17345774971</v>
      </c>
      <c r="D12" s="388">
        <v>3701227.0097004147</v>
      </c>
      <c r="E12" s="1205">
        <f t="shared" si="1"/>
        <v>0.12235473005328201</v>
      </c>
      <c r="F12" s="1206">
        <f t="shared" si="2"/>
        <v>1.3033999589951464</v>
      </c>
      <c r="G12" s="905">
        <v>16.461290322580645</v>
      </c>
      <c r="H12" s="894">
        <f t="shared" si="0"/>
        <v>-0.18390949062684567</v>
      </c>
      <c r="I12" s="892"/>
      <c r="J12" s="229"/>
      <c r="K12" s="229"/>
      <c r="L12" s="229"/>
      <c r="M12" s="229"/>
      <c r="N12" s="229"/>
      <c r="O12" s="229"/>
      <c r="R12" s="2188">
        <f>' 15'!C12*1000</f>
        <v>425745.88169714983</v>
      </c>
      <c r="T12" s="2191" t="str">
        <f t="shared" si="3"/>
        <v>květen</v>
      </c>
      <c r="U12" s="2191">
        <f>' 32'!G12</f>
        <v>239765.50625823531</v>
      </c>
      <c r="V12" s="2191">
        <f>' 32'!H12</f>
        <v>29287.490844276421</v>
      </c>
      <c r="W12" s="2191">
        <f>' 32'!I12</f>
        <v>21279.729285203797</v>
      </c>
      <c r="X12" s="2191">
        <f>' 32'!J12</f>
        <v>47849.327158838823</v>
      </c>
      <c r="Y12" s="2191">
        <f>' 32'!K12</f>
        <v>9265.07109770637</v>
      </c>
      <c r="Z12" s="2188">
        <f t="shared" si="4"/>
        <v>347447.12464426074</v>
      </c>
      <c r="AA12" s="1748"/>
      <c r="AB12" s="54"/>
    </row>
    <row r="13" spans="1:28" ht="12" customHeight="1" x14ac:dyDescent="0.25">
      <c r="A13" s="864" t="str">
        <f>' 15'!A13</f>
        <v>červen</v>
      </c>
      <c r="B13" s="389">
        <v>2838329</v>
      </c>
      <c r="C13" s="389">
        <v>324349.22311193479</v>
      </c>
      <c r="D13" s="389">
        <v>3463518.6385173993</v>
      </c>
      <c r="E13" s="1205">
        <f t="shared" si="1"/>
        <v>0.11427470991274612</v>
      </c>
      <c r="F13" s="1206">
        <f t="shared" si="2"/>
        <v>1.2202667973012993</v>
      </c>
      <c r="G13" s="906">
        <v>17.746666666666666</v>
      </c>
      <c r="H13" s="894">
        <f t="shared" si="0"/>
        <v>-4.9311907090199274E-2</v>
      </c>
      <c r="I13" s="892"/>
      <c r="J13" s="229"/>
      <c r="K13" s="229"/>
      <c r="L13" s="229"/>
      <c r="M13" s="229"/>
      <c r="N13" s="229"/>
      <c r="O13" s="229"/>
      <c r="R13" s="2188">
        <f>' 15'!C13*1000</f>
        <v>341173.12032297469</v>
      </c>
      <c r="T13" s="2191" t="str">
        <f t="shared" si="3"/>
        <v>červen</v>
      </c>
      <c r="U13" s="2191">
        <f>' 32'!G13</f>
        <v>239735.19482649077</v>
      </c>
      <c r="V13" s="2191">
        <f>' 32'!H13</f>
        <v>28601.260498289361</v>
      </c>
      <c r="W13" s="2191">
        <f>' 32'!I13</f>
        <v>15835.257238156231</v>
      </c>
      <c r="X13" s="2191">
        <f>' 32'!J13</f>
        <v>32908.021641721549</v>
      </c>
      <c r="Y13" s="2191">
        <f>' 32'!K13</f>
        <v>7269.4400937880155</v>
      </c>
      <c r="Z13" s="2188">
        <f t="shared" si="4"/>
        <v>324349.17429844593</v>
      </c>
      <c r="AA13" s="1748"/>
      <c r="AB13" s="54"/>
    </row>
    <row r="14" spans="1:28" ht="12" customHeight="1" x14ac:dyDescent="0.25">
      <c r="A14" s="864" t="str">
        <f>' 15'!A14</f>
        <v>červenec</v>
      </c>
      <c r="B14" s="803">
        <v>2837342</v>
      </c>
      <c r="C14" s="803">
        <v>333654.97359319153</v>
      </c>
      <c r="D14" s="803">
        <v>3567011.6219609939</v>
      </c>
      <c r="E14" s="1203">
        <f t="shared" si="1"/>
        <v>0.11759420386868821</v>
      </c>
      <c r="F14" s="1204">
        <f t="shared" si="2"/>
        <v>1.2571666094397482</v>
      </c>
      <c r="G14" s="904">
        <v>19.954838709677414</v>
      </c>
      <c r="H14" s="912">
        <f t="shared" si="0"/>
        <v>-3.9117987985479392E-2</v>
      </c>
      <c r="I14" s="892"/>
      <c r="J14" s="2572" t="s">
        <v>443</v>
      </c>
      <c r="K14" s="2572"/>
      <c r="L14" s="2572"/>
      <c r="M14" s="2572"/>
      <c r="N14" s="2572"/>
      <c r="O14" s="2572"/>
      <c r="P14" s="2572"/>
      <c r="R14" s="2188">
        <f>' 15'!C14*1000</f>
        <v>347238.23468572687</v>
      </c>
      <c r="T14" s="2191" t="str">
        <f t="shared" si="3"/>
        <v>červenec</v>
      </c>
      <c r="U14" s="2191">
        <f>' 32'!G14</f>
        <v>253957.60697214917</v>
      </c>
      <c r="V14" s="2191">
        <f>' 32'!H14</f>
        <v>26060.159161548625</v>
      </c>
      <c r="W14" s="2191">
        <f>' 32'!I14</f>
        <v>11219.35656062771</v>
      </c>
      <c r="X14" s="2191">
        <f>' 32'!J14</f>
        <v>35091.316653425114</v>
      </c>
      <c r="Y14" s="2191">
        <f>' 32'!K14</f>
        <v>7326.4854319519854</v>
      </c>
      <c r="Z14" s="2188">
        <f t="shared" si="4"/>
        <v>333654.92477970262</v>
      </c>
      <c r="AA14" s="1748"/>
      <c r="AB14" s="54"/>
    </row>
    <row r="15" spans="1:28" ht="12" customHeight="1" x14ac:dyDescent="0.25">
      <c r="A15" s="864" t="str">
        <f>' 15'!A15</f>
        <v>srpen</v>
      </c>
      <c r="B15" s="388">
        <v>2836413</v>
      </c>
      <c r="C15" s="388">
        <v>343116.44394320739</v>
      </c>
      <c r="D15" s="388">
        <v>3662568.2559246998</v>
      </c>
      <c r="E15" s="1205">
        <f t="shared" si="1"/>
        <v>0.12096843581777668</v>
      </c>
      <c r="F15" s="1206">
        <f t="shared" si="2"/>
        <v>1.2912676172069089</v>
      </c>
      <c r="G15" s="905">
        <v>20.912903225806453</v>
      </c>
      <c r="H15" s="894">
        <f t="shared" si="0"/>
        <v>5.3302919208738878E-2</v>
      </c>
      <c r="I15" s="892"/>
      <c r="K15" s="421"/>
      <c r="L15" s="898" t="str">
        <f>C6</f>
        <v>Celková spotřeba</v>
      </c>
      <c r="R15" s="2188">
        <f>' 15'!C15*1000</f>
        <v>325752.86528301181</v>
      </c>
      <c r="T15" s="2191" t="str">
        <f t="shared" si="3"/>
        <v>srpen</v>
      </c>
      <c r="U15" s="2191">
        <f>' 32'!G15</f>
        <v>262025.30083631614</v>
      </c>
      <c r="V15" s="2191">
        <f>' 32'!H15</f>
        <v>28920.962015765421</v>
      </c>
      <c r="W15" s="2191">
        <f>' 32'!I15</f>
        <v>11697.114947782431</v>
      </c>
      <c r="X15" s="2191">
        <f>' 32'!J15</f>
        <v>31394.570129776657</v>
      </c>
      <c r="Y15" s="2191">
        <f>' 32'!K15</f>
        <v>9078.4472000777714</v>
      </c>
      <c r="Z15" s="2188">
        <f t="shared" si="4"/>
        <v>343116.39512971841</v>
      </c>
      <c r="AA15" s="1748"/>
      <c r="AB15" s="54"/>
    </row>
    <row r="16" spans="1:28" ht="12" customHeight="1" x14ac:dyDescent="0.25">
      <c r="A16" s="864" t="str">
        <f>' 15'!A16</f>
        <v>září</v>
      </c>
      <c r="B16" s="389">
        <v>2836226</v>
      </c>
      <c r="C16" s="389">
        <v>378700.09840040049</v>
      </c>
      <c r="D16" s="389">
        <v>4046010.3970488184</v>
      </c>
      <c r="E16" s="1205">
        <f t="shared" si="1"/>
        <v>0.1335225396003</v>
      </c>
      <c r="F16" s="1206">
        <f t="shared" si="2"/>
        <v>1.4265472487202424</v>
      </c>
      <c r="G16" s="906">
        <v>14.723333333333334</v>
      </c>
      <c r="H16" s="894">
        <f t="shared" si="0"/>
        <v>-0.1779054866278402</v>
      </c>
      <c r="I16" s="892"/>
      <c r="J16" s="229"/>
      <c r="K16" s="899">
        <f>A28</f>
        <v>2009</v>
      </c>
      <c r="L16" s="899">
        <f>C28</f>
        <v>8161300</v>
      </c>
      <c r="M16" s="897"/>
      <c r="N16" s="897"/>
      <c r="O16" s="897"/>
      <c r="R16" s="2188">
        <f>' 15'!C16*1000</f>
        <v>460652.75006763614</v>
      </c>
      <c r="T16" s="2191" t="str">
        <f t="shared" si="3"/>
        <v>září</v>
      </c>
      <c r="U16" s="2191">
        <f>' 32'!G16</f>
        <v>258327.89223384668</v>
      </c>
      <c r="V16" s="2191">
        <f>' 32'!H16</f>
        <v>35797.941787941687</v>
      </c>
      <c r="W16" s="2191">
        <f>' 32'!I16</f>
        <v>25468.076665420456</v>
      </c>
      <c r="X16" s="2191">
        <f>' 32'!J16</f>
        <v>48754.289298307071</v>
      </c>
      <c r="Y16" s="2191">
        <f>' 32'!K16</f>
        <v>10351.849601395723</v>
      </c>
      <c r="Z16" s="2188">
        <f t="shared" si="4"/>
        <v>378700.04958691163</v>
      </c>
      <c r="AA16" s="1748"/>
      <c r="AB16" s="54"/>
    </row>
    <row r="17" spans="1:28" ht="12" customHeight="1" x14ac:dyDescent="0.25">
      <c r="A17" s="864" t="str">
        <f>' 15'!A17</f>
        <v>říjen</v>
      </c>
      <c r="B17" s="803">
        <v>2837998</v>
      </c>
      <c r="C17" s="803">
        <v>644614.50543146848</v>
      </c>
      <c r="D17" s="803">
        <v>6879160.777741964</v>
      </c>
      <c r="E17" s="1203">
        <f t="shared" si="1"/>
        <v>0.22713705415982269</v>
      </c>
      <c r="F17" s="1204">
        <f t="shared" si="2"/>
        <v>2.4239484234104336</v>
      </c>
      <c r="G17" s="904">
        <v>10.145161290322582</v>
      </c>
      <c r="H17" s="912">
        <f t="shared" si="0"/>
        <v>-1.936533573412071E-2</v>
      </c>
      <c r="I17" s="892"/>
      <c r="J17" s="229"/>
      <c r="K17" s="899">
        <f t="shared" ref="K17:K25" si="5">A29</f>
        <v>2010</v>
      </c>
      <c r="L17" s="899">
        <f t="shared" ref="L17:L25" si="6">C29</f>
        <v>8979200</v>
      </c>
      <c r="M17" s="897"/>
      <c r="N17" s="897"/>
      <c r="O17" s="897"/>
      <c r="R17" s="2188">
        <f>' 15'!C17*1000</f>
        <v>657344.19648936077</v>
      </c>
      <c r="T17" s="2191" t="str">
        <f t="shared" si="3"/>
        <v>říjen</v>
      </c>
      <c r="U17" s="2191">
        <f>' 32'!G17</f>
        <v>342962.59769836359</v>
      </c>
      <c r="V17" s="2191">
        <f>' 32'!H17</f>
        <v>64281.457980615502</v>
      </c>
      <c r="W17" s="2191">
        <f>' 32'!I17</f>
        <v>75904.335173341475</v>
      </c>
      <c r="X17" s="2191">
        <f>' 32'!J17</f>
        <v>149098.21977809112</v>
      </c>
      <c r="Y17" s="2191">
        <f>' 32'!K17</f>
        <v>12367.939927296839</v>
      </c>
      <c r="Z17" s="2188">
        <f t="shared" si="4"/>
        <v>644614.55055770848</v>
      </c>
      <c r="AA17" s="1748"/>
      <c r="AB17" s="54"/>
    </row>
    <row r="18" spans="1:28" ht="12" customHeight="1" x14ac:dyDescent="0.25">
      <c r="A18" s="864" t="str">
        <f>' 15'!A18</f>
        <v>listopad</v>
      </c>
      <c r="B18" s="388">
        <v>2839607</v>
      </c>
      <c r="C18" s="388">
        <v>914130.24562283303</v>
      </c>
      <c r="D18" s="388">
        <v>9750926.1234995592</v>
      </c>
      <c r="E18" s="1205">
        <f t="shared" si="1"/>
        <v>0.32192139462356339</v>
      </c>
      <c r="F18" s="1206">
        <f t="shared" si="2"/>
        <v>3.4338998754051384</v>
      </c>
      <c r="G18" s="905">
        <v>4.4300000000000006</v>
      </c>
      <c r="H18" s="894">
        <f t="shared" si="0"/>
        <v>-3.4761033646203428E-2</v>
      </c>
      <c r="I18" s="892"/>
      <c r="J18" s="229"/>
      <c r="K18" s="899">
        <f t="shared" si="5"/>
        <v>2011</v>
      </c>
      <c r="L18" s="899">
        <f t="shared" si="6"/>
        <v>8085760</v>
      </c>
      <c r="M18" s="897"/>
      <c r="N18" s="897"/>
      <c r="O18" s="897"/>
      <c r="R18" s="2188">
        <f>' 15'!C18*1000</f>
        <v>947050.70711760898</v>
      </c>
      <c r="T18" s="2191" t="str">
        <f t="shared" si="3"/>
        <v>listopad</v>
      </c>
      <c r="U18" s="2191">
        <f>' 32'!G18</f>
        <v>397562.56859593047</v>
      </c>
      <c r="V18" s="2191">
        <f>' 32'!H18</f>
        <v>92530.174794787003</v>
      </c>
      <c r="W18" s="2191">
        <f>' 32'!I18</f>
        <v>129703.32544231213</v>
      </c>
      <c r="X18" s="2191">
        <f>' 32'!J18</f>
        <v>278538.94238545262</v>
      </c>
      <c r="Y18" s="2191">
        <f>' 32'!K18</f>
        <v>15795.228079139575</v>
      </c>
      <c r="Z18" s="2188">
        <f t="shared" si="4"/>
        <v>914130.23929762177</v>
      </c>
      <c r="AA18" s="1748"/>
      <c r="AB18" s="54"/>
    </row>
    <row r="19" spans="1:28" ht="12" customHeight="1" x14ac:dyDescent="0.25">
      <c r="A19" s="237" t="str">
        <f>' 15'!A19</f>
        <v>prosinec</v>
      </c>
      <c r="B19" s="389">
        <v>2840619</v>
      </c>
      <c r="C19" s="389">
        <v>1094884.7612280517</v>
      </c>
      <c r="D19" s="389">
        <v>11691339.061645063</v>
      </c>
      <c r="E19" s="1205">
        <f t="shared" si="1"/>
        <v>0.38543879387839475</v>
      </c>
      <c r="F19" s="1206">
        <f t="shared" si="2"/>
        <v>4.1157716193706593</v>
      </c>
      <c r="G19" s="906">
        <v>1.4161290322580646</v>
      </c>
      <c r="H19" s="894">
        <f t="shared" si="0"/>
        <v>1.3852633584254211E-2</v>
      </c>
      <c r="I19" s="893"/>
      <c r="J19" s="229"/>
      <c r="K19" s="899">
        <f t="shared" si="5"/>
        <v>2012</v>
      </c>
      <c r="L19" s="899">
        <f t="shared" si="6"/>
        <v>8158225.0050503239</v>
      </c>
      <c r="M19" s="897"/>
      <c r="N19" s="897"/>
      <c r="O19" s="897"/>
      <c r="R19" s="2188">
        <f>' 15'!C19*1000</f>
        <v>1079924.9565070677</v>
      </c>
      <c r="T19" s="2191" t="str">
        <f>A19</f>
        <v>prosinec</v>
      </c>
      <c r="U19" s="2191">
        <f>' 32'!G19</f>
        <v>398394.21351557539</v>
      </c>
      <c r="V19" s="2191">
        <f>' 32'!H19</f>
        <v>109742.84841848</v>
      </c>
      <c r="W19" s="2191">
        <f>' 32'!I19</f>
        <v>182160.91964803007</v>
      </c>
      <c r="X19" s="2191">
        <f>' 32'!J19</f>
        <v>410435.09912526386</v>
      </c>
      <c r="Y19" s="2191">
        <f>' 32'!K19</f>
        <v>-5848.318958926201</v>
      </c>
      <c r="Z19" s="2188">
        <f t="shared" si="4"/>
        <v>1094884.7617484231</v>
      </c>
      <c r="AA19" s="1748"/>
      <c r="AB19" s="54"/>
    </row>
    <row r="20" spans="1:28" ht="12" customHeight="1" x14ac:dyDescent="0.25">
      <c r="A20" s="864" t="str">
        <f>' 15'!A20</f>
        <v>I. čtvrtletí</v>
      </c>
      <c r="B20" s="803">
        <f>B10</f>
        <v>2842221</v>
      </c>
      <c r="C20" s="803">
        <f t="shared" ref="C20:D20" si="7">SUM(C8:C10)</f>
        <v>3337929.767435743</v>
      </c>
      <c r="D20" s="803">
        <f t="shared" si="7"/>
        <v>35596566.553572834</v>
      </c>
      <c r="E20" s="1203">
        <f t="shared" si="1"/>
        <v>1.1744089454816298</v>
      </c>
      <c r="F20" s="1204">
        <f t="shared" si="2"/>
        <v>12.524207847867155</v>
      </c>
      <c r="G20" s="904">
        <v>-8.9631336405529963E-2</v>
      </c>
      <c r="H20" s="912">
        <f t="shared" si="0"/>
        <v>1.7460153199596977E-2</v>
      </c>
      <c r="I20" s="892"/>
      <c r="J20" s="229"/>
      <c r="K20" s="899">
        <f t="shared" si="5"/>
        <v>2013</v>
      </c>
      <c r="L20" s="899">
        <f t="shared" si="6"/>
        <v>8277094.4147694502</v>
      </c>
      <c r="M20" s="897"/>
      <c r="N20" s="897"/>
      <c r="O20" s="897"/>
      <c r="R20" s="2188">
        <f>' 15'!C20*1000</f>
        <v>3280649.1310141119</v>
      </c>
      <c r="T20" s="2191"/>
      <c r="U20" s="2191"/>
      <c r="V20" s="2191"/>
      <c r="W20" s="2191"/>
      <c r="X20" s="2191"/>
      <c r="Y20" s="2191"/>
      <c r="Z20" s="2188"/>
      <c r="AA20" s="1748"/>
      <c r="AB20" s="54"/>
    </row>
    <row r="21" spans="1:28" ht="12" customHeight="1" x14ac:dyDescent="0.25">
      <c r="A21" s="864" t="str">
        <f>' 15'!A21</f>
        <v>II. čtvrtletí</v>
      </c>
      <c r="B21" s="388">
        <f>B13</f>
        <v>2838329</v>
      </c>
      <c r="C21" s="388">
        <f t="shared" ref="C21:D21" si="8">SUM(C11:C13)</f>
        <v>1135725.331333372</v>
      </c>
      <c r="D21" s="388">
        <f t="shared" si="8"/>
        <v>12112828.481046859</v>
      </c>
      <c r="E21" s="1205">
        <f t="shared" si="1"/>
        <v>0.40013871941320828</v>
      </c>
      <c r="F21" s="1206">
        <f t="shared" si="2"/>
        <v>4.2675914177133301</v>
      </c>
      <c r="G21" s="905">
        <v>15.72931899641577</v>
      </c>
      <c r="H21" s="894">
        <f t="shared" si="0"/>
        <v>-0.20515834115263534</v>
      </c>
      <c r="I21" s="892"/>
      <c r="J21" s="229"/>
      <c r="K21" s="899">
        <f t="shared" si="5"/>
        <v>2014</v>
      </c>
      <c r="L21" s="899">
        <f t="shared" si="6"/>
        <v>7280419.7495994158</v>
      </c>
      <c r="M21" s="897"/>
      <c r="N21" s="897"/>
      <c r="O21" s="897"/>
      <c r="R21" s="2188">
        <f>' 15'!C21*1000</f>
        <v>1428869.9122543954</v>
      </c>
      <c r="T21" s="2191"/>
      <c r="U21" s="2191" t="str">
        <f>U7</f>
        <v>VO</v>
      </c>
      <c r="V21" s="2191" t="str">
        <f t="shared" ref="V21:X21" si="9">V7</f>
        <v>SO</v>
      </c>
      <c r="W21" s="2191" t="str">
        <f t="shared" si="9"/>
        <v>MO</v>
      </c>
      <c r="X21" s="2191" t="str">
        <f t="shared" si="9"/>
        <v>DOM</v>
      </c>
      <c r="Y21" s="2191" t="s">
        <v>85</v>
      </c>
      <c r="Z21" s="2188"/>
      <c r="AA21" s="1748"/>
      <c r="AB21" s="54"/>
    </row>
    <row r="22" spans="1:28" ht="12" customHeight="1" x14ac:dyDescent="0.25">
      <c r="A22" s="864" t="str">
        <f>' 15'!A22</f>
        <v>III. čtvrtletí</v>
      </c>
      <c r="B22" s="388">
        <f>B16</f>
        <v>2836226</v>
      </c>
      <c r="C22" s="388">
        <f t="shared" ref="C22:D22" si="10">SUM(C14:C16)</f>
        <v>1055471.5159367993</v>
      </c>
      <c r="D22" s="388">
        <f t="shared" si="10"/>
        <v>11275590.274934512</v>
      </c>
      <c r="E22" s="1205">
        <f t="shared" si="1"/>
        <v>0.37213942610243306</v>
      </c>
      <c r="F22" s="1206">
        <f t="shared" si="2"/>
        <v>3.9755612828224942</v>
      </c>
      <c r="G22" s="905">
        <v>18.530358422939067</v>
      </c>
      <c r="H22" s="894">
        <f t="shared" si="0"/>
        <v>-6.895669578859985E-2</v>
      </c>
      <c r="I22" s="892"/>
      <c r="J22" s="229"/>
      <c r="K22" s="899">
        <f t="shared" si="5"/>
        <v>2015</v>
      </c>
      <c r="L22" s="899">
        <f t="shared" si="6"/>
        <v>7607564.6329449378</v>
      </c>
      <c r="M22" s="897"/>
      <c r="N22" s="897"/>
      <c r="O22" s="897"/>
      <c r="R22" s="2188">
        <f>' 15'!C22*1000</f>
        <v>1133643.8500363748</v>
      </c>
      <c r="T22" s="2191">
        <f>A28</f>
        <v>2009</v>
      </c>
      <c r="U22" s="2191">
        <f>' 32'!G28</f>
        <v>3421479.4389663227</v>
      </c>
      <c r="V22" s="2191">
        <f>' 32'!H28</f>
        <v>821745.27779024339</v>
      </c>
      <c r="W22" s="2191">
        <f>' 32'!I28</f>
        <v>1186211.8893894574</v>
      </c>
      <c r="X22" s="2191">
        <f>' 32'!J28</f>
        <v>2514474.8027285603</v>
      </c>
      <c r="Y22" s="2191">
        <f>' 32'!K28</f>
        <v>217388.59112541564</v>
      </c>
      <c r="Z22" s="2188">
        <f t="shared" si="4"/>
        <v>8161300</v>
      </c>
      <c r="AA22" s="1748"/>
      <c r="AB22" s="54"/>
    </row>
    <row r="23" spans="1:28" ht="12" customHeight="1" x14ac:dyDescent="0.25">
      <c r="A23" s="237" t="str">
        <f>' 15'!A23</f>
        <v>IV. čtvrtletí</v>
      </c>
      <c r="B23" s="389">
        <f>B19</f>
        <v>2840619</v>
      </c>
      <c r="C23" s="389">
        <f t="shared" ref="C23:D23" si="11">SUM(C17:C19)</f>
        <v>2653629.5122823529</v>
      </c>
      <c r="D23" s="389">
        <f t="shared" si="11"/>
        <v>28321425.962886587</v>
      </c>
      <c r="E23" s="1205">
        <f t="shared" si="1"/>
        <v>0.93417297859457848</v>
      </c>
      <c r="F23" s="1206">
        <f t="shared" si="2"/>
        <v>9.9701600119152154</v>
      </c>
      <c r="G23" s="906">
        <v>5.3304301075268823</v>
      </c>
      <c r="H23" s="894">
        <f t="shared" si="0"/>
        <v>-1.1433193297009253E-2</v>
      </c>
      <c r="I23" s="893"/>
      <c r="J23" s="229"/>
      <c r="K23" s="899">
        <f t="shared" si="5"/>
        <v>2016</v>
      </c>
      <c r="L23" s="899">
        <f t="shared" si="6"/>
        <v>8255134.2335338555</v>
      </c>
      <c r="M23" s="897"/>
      <c r="N23" s="897"/>
      <c r="O23" s="897"/>
      <c r="R23" s="2188">
        <f>' 15'!C23*1000</f>
        <v>2684319.8601140375</v>
      </c>
      <c r="T23" s="2191">
        <f t="shared" ref="T23:T30" si="12">A29</f>
        <v>2010</v>
      </c>
      <c r="U23" s="2191">
        <f>' 32'!G29</f>
        <v>3650037.5800403813</v>
      </c>
      <c r="V23" s="2191">
        <f>' 32'!H29</f>
        <v>881003.7517394172</v>
      </c>
      <c r="W23" s="2191">
        <f>' 32'!I29</f>
        <v>1365455.5156325032</v>
      </c>
      <c r="X23" s="2191">
        <f>' 32'!J29</f>
        <v>2905522.696831625</v>
      </c>
      <c r="Y23" s="2191">
        <f>' 32'!K29</f>
        <v>177180.45575607382</v>
      </c>
      <c r="Z23" s="2188">
        <f t="shared" si="4"/>
        <v>8979200</v>
      </c>
      <c r="AA23" s="1748"/>
      <c r="AB23" s="54"/>
    </row>
    <row r="24" spans="1:28" ht="12" customHeight="1" x14ac:dyDescent="0.25">
      <c r="A24" s="864" t="str">
        <f>' 15'!A24</f>
        <v>I. pololetí</v>
      </c>
      <c r="B24" s="803">
        <f>B13</f>
        <v>2838329</v>
      </c>
      <c r="C24" s="803">
        <f t="shared" ref="C24:D24" si="13">SUM(C8:C13)</f>
        <v>4473655.0987691153</v>
      </c>
      <c r="D24" s="803">
        <f t="shared" si="13"/>
        <v>47709395.034619696</v>
      </c>
      <c r="E24" s="1203">
        <f t="shared" si="1"/>
        <v>1.5761580488974729</v>
      </c>
      <c r="F24" s="1204">
        <f t="shared" si="2"/>
        <v>16.808972826835682</v>
      </c>
      <c r="G24" s="904">
        <v>7.8198438300051194</v>
      </c>
      <c r="H24" s="912">
        <f t="shared" si="0"/>
        <v>-5.0082384704765399E-2</v>
      </c>
      <c r="I24" s="892"/>
      <c r="J24" s="229"/>
      <c r="K24" s="899">
        <f t="shared" si="5"/>
        <v>2017</v>
      </c>
      <c r="L24" s="899">
        <f t="shared" si="6"/>
        <v>8527482.7534189187</v>
      </c>
      <c r="M24" s="897"/>
      <c r="N24" s="897"/>
      <c r="O24" s="897"/>
      <c r="R24" s="2188">
        <f>' 15'!C24*1000</f>
        <v>4709519.0432685073</v>
      </c>
      <c r="S24" s="2192"/>
      <c r="T24" s="2191">
        <f t="shared" si="12"/>
        <v>2011</v>
      </c>
      <c r="U24" s="2191">
        <f>' 32'!G30</f>
        <v>3544517.7146528307</v>
      </c>
      <c r="V24" s="2191">
        <f>' 32'!H30</f>
        <v>782883.88973771583</v>
      </c>
      <c r="W24" s="2191">
        <f>' 32'!I30</f>
        <v>1159817.3896996931</v>
      </c>
      <c r="X24" s="2191">
        <f>' 32'!J30</f>
        <v>2443944.6972930189</v>
      </c>
      <c r="Y24" s="2191">
        <f>' 32'!K30</f>
        <v>154636.30861674156</v>
      </c>
      <c r="Z24" s="2188">
        <f t="shared" si="4"/>
        <v>8085800</v>
      </c>
      <c r="AA24" s="1748"/>
      <c r="AB24" s="54"/>
    </row>
    <row r="25" spans="1:28" ht="12" customHeight="1" x14ac:dyDescent="0.25">
      <c r="A25" s="237" t="str">
        <f>' 15'!A25</f>
        <v>II. pololetí</v>
      </c>
      <c r="B25" s="389">
        <f>B19</f>
        <v>2840619</v>
      </c>
      <c r="C25" s="389">
        <f t="shared" ref="C25:D25" si="14">SUM(C14:C19)</f>
        <v>3709101.0282191532</v>
      </c>
      <c r="D25" s="389">
        <f t="shared" si="14"/>
        <v>39597016.237821095</v>
      </c>
      <c r="E25" s="1205">
        <f t="shared" si="1"/>
        <v>1.3057368933387945</v>
      </c>
      <c r="F25" s="1206">
        <f t="shared" si="2"/>
        <v>13.939573113402782</v>
      </c>
      <c r="G25" s="906">
        <v>11.930394265232977</v>
      </c>
      <c r="H25" s="894">
        <f t="shared" si="0"/>
        <v>-2.851328357098773E-2</v>
      </c>
      <c r="I25" s="893"/>
      <c r="J25" s="229"/>
      <c r="K25" s="899">
        <f t="shared" si="5"/>
        <v>2018</v>
      </c>
      <c r="L25" s="899">
        <f t="shared" si="6"/>
        <v>8182756.1269882685</v>
      </c>
      <c r="M25" s="897"/>
      <c r="N25" s="897"/>
      <c r="O25" s="897"/>
      <c r="R25" s="2188">
        <f>' 15'!C25*1000</f>
        <v>3817963.7101504123</v>
      </c>
      <c r="T25" s="2191">
        <f t="shared" si="12"/>
        <v>2012</v>
      </c>
      <c r="U25" s="2191">
        <f>' 32'!G31</f>
        <v>3542741.3316356624</v>
      </c>
      <c r="V25" s="2191">
        <f>' 32'!H31</f>
        <v>801433.25080113055</v>
      </c>
      <c r="W25" s="2191">
        <f>' 32'!I31</f>
        <v>1196669.5217189353</v>
      </c>
      <c r="X25" s="2191">
        <f>' 32'!J31</f>
        <v>2468975.0847144169</v>
      </c>
      <c r="Y25" s="2191">
        <f>' 32'!K31</f>
        <v>148405.8161801789</v>
      </c>
      <c r="Z25" s="2188">
        <f t="shared" si="4"/>
        <v>8158225.0050503239</v>
      </c>
      <c r="AA25" s="1748"/>
      <c r="AB25" s="54"/>
    </row>
    <row r="26" spans="1:28" ht="12" customHeight="1" x14ac:dyDescent="0.25">
      <c r="A26" s="902" t="str">
        <f>' 15'!A26</f>
        <v>rok</v>
      </c>
      <c r="B26" s="903">
        <f>B19</f>
        <v>2840619</v>
      </c>
      <c r="C26" s="903">
        <f t="shared" ref="C26:D26" si="15">SUM(C8:C19)</f>
        <v>8182756.1269882685</v>
      </c>
      <c r="D26" s="903">
        <f t="shared" si="15"/>
        <v>87306411.272440791</v>
      </c>
      <c r="E26" s="1207">
        <f>C26/B26</f>
        <v>2.8806243030086995</v>
      </c>
      <c r="F26" s="1208">
        <f t="shared" si="2"/>
        <v>30.734995179726951</v>
      </c>
      <c r="G26" s="907">
        <v>9.8751190476190462</v>
      </c>
      <c r="H26" s="913">
        <f t="shared" si="0"/>
        <v>-4.042536776664124E-2</v>
      </c>
      <c r="I26" s="229"/>
      <c r="J26" s="2572" t="s">
        <v>442</v>
      </c>
      <c r="K26" s="2572"/>
      <c r="L26" s="2572"/>
      <c r="M26" s="2572"/>
      <c r="N26" s="2572"/>
      <c r="O26" s="2572"/>
      <c r="P26" s="2572"/>
      <c r="R26" s="2188">
        <f>' 15'!C26*1000</f>
        <v>8527482.7534189187</v>
      </c>
      <c r="T26" s="2191">
        <f t="shared" si="12"/>
        <v>2013</v>
      </c>
      <c r="U26" s="2191">
        <f>' 32'!G32</f>
        <v>3627323.0662095109</v>
      </c>
      <c r="V26" s="2191">
        <f>' 32'!H32</f>
        <v>819144.45046701445</v>
      </c>
      <c r="W26" s="2191">
        <f>' 32'!I32</f>
        <v>1204242.4930758923</v>
      </c>
      <c r="X26" s="2191">
        <f>' 32'!J32</f>
        <v>2473738.6571432869</v>
      </c>
      <c r="Y26" s="2191">
        <f>' 32'!K32</f>
        <v>152645.74787374586</v>
      </c>
      <c r="Z26" s="2188">
        <f t="shared" si="4"/>
        <v>8277094.4147694502</v>
      </c>
      <c r="AA26" s="1748"/>
      <c r="AB26" s="54"/>
    </row>
    <row r="27" spans="1:28" ht="10.5" customHeight="1" x14ac:dyDescent="0.25">
      <c r="C27" s="824"/>
      <c r="D27" s="824"/>
      <c r="E27" s="910"/>
      <c r="F27" s="911"/>
      <c r="K27" s="421"/>
      <c r="L27" s="898" t="str">
        <f>B5</f>
        <v>Počet zákazníků ke konci období</v>
      </c>
      <c r="T27" s="2191">
        <f t="shared" si="12"/>
        <v>2014</v>
      </c>
      <c r="U27" s="2191">
        <f>' 32'!G33</f>
        <v>3410397.2052618805</v>
      </c>
      <c r="V27" s="2191">
        <f>' 32'!H33</f>
        <v>712956.65283609333</v>
      </c>
      <c r="W27" s="2191">
        <f>' 32'!I33</f>
        <v>980633.63749940379</v>
      </c>
      <c r="X27" s="2191">
        <f>' 32'!J33</f>
        <v>1999119.7194391894</v>
      </c>
      <c r="Y27" s="2191">
        <f>' 32'!K33</f>
        <v>177312.53456284851</v>
      </c>
      <c r="Z27" s="2188">
        <f t="shared" si="4"/>
        <v>7280419.7495994158</v>
      </c>
      <c r="AA27" s="1748"/>
      <c r="AB27" s="54"/>
    </row>
    <row r="28" spans="1:28" ht="12" customHeight="1" x14ac:dyDescent="0.25">
      <c r="A28" s="864">
        <v>2009</v>
      </c>
      <c r="B28" s="388">
        <v>2871547</v>
      </c>
      <c r="C28" s="388">
        <v>8161300</v>
      </c>
      <c r="D28" s="388">
        <v>86216200</v>
      </c>
      <c r="E28" s="1205">
        <v>2.8421265610488007</v>
      </c>
      <c r="F28" s="1206">
        <v>30.024303972736647</v>
      </c>
      <c r="G28" s="908">
        <v>8.8000000000000007</v>
      </c>
      <c r="H28" s="894">
        <v>-6.0321005849030537E-2</v>
      </c>
      <c r="I28" s="229"/>
      <c r="J28" s="472"/>
      <c r="K28" s="900">
        <f>A28</f>
        <v>2009</v>
      </c>
      <c r="L28" s="901">
        <f>B28</f>
        <v>2871547</v>
      </c>
      <c r="M28" s="472"/>
      <c r="N28" s="896"/>
      <c r="P28" s="472"/>
      <c r="T28" s="2191">
        <f t="shared" si="12"/>
        <v>2015</v>
      </c>
      <c r="U28" s="2191">
        <f>' 32'!G34</f>
        <v>3522761.6740966924</v>
      </c>
      <c r="V28" s="2191">
        <f>' 32'!H34</f>
        <v>740547.16276384518</v>
      </c>
      <c r="W28" s="2191">
        <f>' 32'!I34</f>
        <v>1057163.4652972291</v>
      </c>
      <c r="X28" s="2191">
        <f>' 32'!J34</f>
        <v>2171135.5106019503</v>
      </c>
      <c r="Y28" s="2191">
        <f>' 32'!K34</f>
        <v>115956.82018521987</v>
      </c>
      <c r="Z28" s="2188">
        <f t="shared" si="4"/>
        <v>7607564.6329449378</v>
      </c>
      <c r="AA28" s="1748"/>
      <c r="AB28" s="54"/>
    </row>
    <row r="29" spans="1:28" ht="12" customHeight="1" x14ac:dyDescent="0.25">
      <c r="A29" s="237">
        <v>2010</v>
      </c>
      <c r="B29" s="388">
        <v>2870634</v>
      </c>
      <c r="C29" s="388">
        <v>8979200</v>
      </c>
      <c r="D29" s="388">
        <v>95138400</v>
      </c>
      <c r="E29" s="1205">
        <v>3.1279501322704322</v>
      </c>
      <c r="F29" s="1206">
        <v>33.141947040270544</v>
      </c>
      <c r="G29" s="908">
        <v>7.6</v>
      </c>
      <c r="H29" s="895">
        <v>0.10021687721318907</v>
      </c>
      <c r="I29" s="893"/>
      <c r="J29" s="472"/>
      <c r="K29" s="900">
        <f t="shared" ref="K29:L37" si="16">A29</f>
        <v>2010</v>
      </c>
      <c r="L29" s="901">
        <f t="shared" si="16"/>
        <v>2870634</v>
      </c>
      <c r="M29" s="472"/>
      <c r="N29" s="896"/>
      <c r="P29" s="472"/>
      <c r="T29" s="2191">
        <f t="shared" si="12"/>
        <v>2016</v>
      </c>
      <c r="U29" s="2191">
        <f>' 32'!G35</f>
        <v>3836358.4581271773</v>
      </c>
      <c r="V29" s="2191">
        <f>' 32'!H35</f>
        <v>801511.80511781632</v>
      </c>
      <c r="W29" s="2191">
        <f>' 32'!I35</f>
        <v>1152681.5890783148</v>
      </c>
      <c r="X29" s="2191">
        <f>' 32'!J35</f>
        <v>2368461.0261057094</v>
      </c>
      <c r="Y29" s="2191">
        <f>' 32'!K35</f>
        <v>96121.355104837567</v>
      </c>
      <c r="Z29" s="2188">
        <f t="shared" si="4"/>
        <v>8255134.2335338555</v>
      </c>
      <c r="AA29" s="1748"/>
      <c r="AB29" s="54"/>
    </row>
    <row r="30" spans="1:28" ht="12" customHeight="1" x14ac:dyDescent="0.25">
      <c r="A30" s="864">
        <v>2011</v>
      </c>
      <c r="B30" s="803">
        <v>2869023</v>
      </c>
      <c r="C30" s="803">
        <v>8085760</v>
      </c>
      <c r="D30" s="803">
        <v>85645600</v>
      </c>
      <c r="E30" s="1203">
        <v>2.8182973785849748</v>
      </c>
      <c r="F30" s="1204">
        <v>29.851834579227841</v>
      </c>
      <c r="G30" s="909">
        <v>8.9</v>
      </c>
      <c r="H30" s="894">
        <v>-9.9501069137562362E-2</v>
      </c>
      <c r="I30" s="229"/>
      <c r="J30" s="472"/>
      <c r="K30" s="900">
        <f t="shared" si="16"/>
        <v>2011</v>
      </c>
      <c r="L30" s="901">
        <f t="shared" si="16"/>
        <v>2869023</v>
      </c>
      <c r="M30" s="472"/>
      <c r="N30" s="896"/>
      <c r="P30" s="472"/>
      <c r="T30" s="2191">
        <f t="shared" si="12"/>
        <v>2017</v>
      </c>
      <c r="U30" s="2191">
        <f>' 32'!G36</f>
        <v>3847746</v>
      </c>
      <c r="V30" s="2191">
        <f>' 32'!H36</f>
        <v>905811.00000000012</v>
      </c>
      <c r="W30" s="2191">
        <f>' 32'!I36</f>
        <v>1238757.2516670562</v>
      </c>
      <c r="X30" s="2191">
        <f>' 32'!J36</f>
        <v>2427268.7824260001</v>
      </c>
      <c r="Y30" s="2191">
        <f>' 32'!K36</f>
        <v>107899.71932586282</v>
      </c>
      <c r="Z30" s="2188">
        <f t="shared" si="4"/>
        <v>8527482.7534189187</v>
      </c>
      <c r="AA30" s="1748"/>
      <c r="AB30" s="54"/>
    </row>
    <row r="31" spans="1:28" ht="12" customHeight="1" x14ac:dyDescent="0.25">
      <c r="A31" s="237">
        <v>2012</v>
      </c>
      <c r="B31" s="388">
        <v>2868083.1</v>
      </c>
      <c r="C31" s="388">
        <v>8158225.0050503239</v>
      </c>
      <c r="D31" s="388">
        <v>86325782.351578489</v>
      </c>
      <c r="E31" s="1205">
        <v>2.8444869693804633</v>
      </c>
      <c r="F31" s="1206">
        <v>30.098773062600063</v>
      </c>
      <c r="G31" s="908">
        <v>8.6999999999999993</v>
      </c>
      <c r="H31" s="895">
        <v>8.9620524292489401E-3</v>
      </c>
      <c r="I31" s="893"/>
      <c r="J31" s="472"/>
      <c r="K31" s="900">
        <f t="shared" si="16"/>
        <v>2012</v>
      </c>
      <c r="L31" s="901">
        <f t="shared" si="16"/>
        <v>2868083.1</v>
      </c>
      <c r="M31" s="472"/>
      <c r="N31" s="896"/>
      <c r="P31" s="472"/>
      <c r="T31" s="2191">
        <f>A37</f>
        <v>2018</v>
      </c>
      <c r="U31" s="2191">
        <f>' 32'!G37</f>
        <v>3854919.8167295875</v>
      </c>
      <c r="V31" s="2191">
        <f>' 32'!H37</f>
        <v>802317.10169693304</v>
      </c>
      <c r="W31" s="2191">
        <f>' 32'!I37</f>
        <v>1117915.2635170002</v>
      </c>
      <c r="X31" s="2191">
        <f>' 32'!J37</f>
        <v>2275641.6101114</v>
      </c>
      <c r="Y31" s="2191">
        <f>' 32'!K37</f>
        <v>131961.93493334774</v>
      </c>
      <c r="Z31" s="2188">
        <f t="shared" si="4"/>
        <v>8182755.726988269</v>
      </c>
      <c r="AA31" s="1748"/>
      <c r="AB31" s="54"/>
    </row>
    <row r="32" spans="1:28" ht="12" customHeight="1" x14ac:dyDescent="0.25">
      <c r="A32" s="864">
        <v>2013</v>
      </c>
      <c r="B32" s="803">
        <v>2860344.9</v>
      </c>
      <c r="C32" s="803">
        <v>8277094.4147694502</v>
      </c>
      <c r="D32" s="803">
        <v>87968597.795719534</v>
      </c>
      <c r="E32" s="1203">
        <v>2.8937399873593743</v>
      </c>
      <c r="F32" s="1204">
        <v>30.75454215179419</v>
      </c>
      <c r="G32" s="909">
        <v>8.3000000000000007</v>
      </c>
      <c r="H32" s="894">
        <v>1.4570499054088427E-2</v>
      </c>
      <c r="I32" s="229"/>
      <c r="J32" s="472"/>
      <c r="K32" s="900">
        <f t="shared" si="16"/>
        <v>2013</v>
      </c>
      <c r="L32" s="901">
        <f t="shared" si="16"/>
        <v>2860344.9</v>
      </c>
      <c r="M32" s="472"/>
      <c r="N32" s="896"/>
      <c r="P32" s="472"/>
      <c r="T32" s="2188"/>
      <c r="U32" s="2188"/>
      <c r="V32" s="2188"/>
      <c r="W32" s="2188"/>
      <c r="X32" s="2188"/>
      <c r="Y32" s="2188"/>
      <c r="Z32" s="2188"/>
      <c r="AB32" s="31"/>
    </row>
    <row r="33" spans="1:28" ht="12" customHeight="1" x14ac:dyDescent="0.25">
      <c r="A33" s="237">
        <v>2014</v>
      </c>
      <c r="B33" s="388">
        <v>2849162</v>
      </c>
      <c r="C33" s="388">
        <v>7280419.7495994158</v>
      </c>
      <c r="D33" s="388">
        <v>77409119.574989796</v>
      </c>
      <c r="E33" s="1205">
        <v>2.5552845888016953</v>
      </c>
      <c r="F33" s="1206">
        <v>27.169083251492822</v>
      </c>
      <c r="G33" s="908">
        <v>9.6999999999999993</v>
      </c>
      <c r="H33" s="895">
        <v>-0.12041359143996133</v>
      </c>
      <c r="I33" s="893"/>
      <c r="J33" s="472"/>
      <c r="K33" s="900">
        <f t="shared" si="16"/>
        <v>2014</v>
      </c>
      <c r="L33" s="901">
        <f t="shared" si="16"/>
        <v>2849162</v>
      </c>
      <c r="M33" s="472"/>
      <c r="N33" s="896"/>
      <c r="P33" s="472"/>
      <c r="T33" s="2188"/>
      <c r="U33" s="2188"/>
      <c r="V33" s="2188"/>
      <c r="W33" s="2188"/>
      <c r="X33" s="2188"/>
      <c r="Y33" s="2188"/>
      <c r="Z33" s="2188"/>
      <c r="AA33" s="1748"/>
      <c r="AB33" s="31"/>
    </row>
    <row r="34" spans="1:28" ht="12" customHeight="1" x14ac:dyDescent="0.25">
      <c r="A34" s="864">
        <v>2015</v>
      </c>
      <c r="B34" s="803">
        <v>2844334</v>
      </c>
      <c r="C34" s="803">
        <v>7607564.6329449378</v>
      </c>
      <c r="D34" s="803">
        <v>81067901.423777163</v>
      </c>
      <c r="E34" s="1203">
        <v>2.6746382924596541</v>
      </c>
      <c r="F34" s="1204">
        <v>28.501540755683813</v>
      </c>
      <c r="G34" s="909">
        <v>9.8000000000000007</v>
      </c>
      <c r="H34" s="894">
        <v>4.4934893123919427E-2</v>
      </c>
      <c r="I34" s="229"/>
      <c r="J34" s="472"/>
      <c r="K34" s="900">
        <f t="shared" si="16"/>
        <v>2015</v>
      </c>
      <c r="L34" s="901">
        <f t="shared" si="16"/>
        <v>2844334</v>
      </c>
      <c r="M34" s="472"/>
      <c r="N34" s="896"/>
      <c r="P34" s="472"/>
      <c r="T34" s="2188"/>
      <c r="U34" s="2188"/>
      <c r="V34" s="2188"/>
      <c r="W34" s="2188"/>
      <c r="X34" s="2188"/>
      <c r="Y34" s="2188"/>
      <c r="Z34" s="2188"/>
      <c r="AA34" s="1749"/>
      <c r="AB34" s="31"/>
    </row>
    <row r="35" spans="1:28" ht="12" customHeight="1" x14ac:dyDescent="0.25">
      <c r="A35" s="237">
        <v>2016</v>
      </c>
      <c r="B35" s="388">
        <v>2840473</v>
      </c>
      <c r="C35" s="388">
        <v>8255134.2335338555</v>
      </c>
      <c r="D35" s="388">
        <v>88243167.217199996</v>
      </c>
      <c r="E35" s="1205">
        <v>2.90625337172149</v>
      </c>
      <c r="F35" s="1206">
        <v>31.066363671543435</v>
      </c>
      <c r="G35" s="908">
        <v>8.9722459037378375</v>
      </c>
      <c r="H35" s="895">
        <v>8.5121800711963097E-2</v>
      </c>
      <c r="I35" s="893"/>
      <c r="J35" s="472"/>
      <c r="K35" s="900">
        <f t="shared" si="16"/>
        <v>2016</v>
      </c>
      <c r="L35" s="901">
        <f t="shared" si="16"/>
        <v>2840473</v>
      </c>
      <c r="M35" s="472"/>
      <c r="N35" s="896"/>
      <c r="P35" s="472"/>
      <c r="T35" s="2188"/>
      <c r="U35" s="2188"/>
      <c r="V35" s="2188"/>
      <c r="W35" s="2188"/>
      <c r="X35" s="2188"/>
      <c r="Y35" s="2188"/>
      <c r="Z35" s="2188"/>
      <c r="AA35" s="1749"/>
      <c r="AB35" s="31"/>
    </row>
    <row r="36" spans="1:28" ht="12" customHeight="1" x14ac:dyDescent="0.25">
      <c r="A36" s="864">
        <v>2017</v>
      </c>
      <c r="B36" s="803">
        <v>2844257</v>
      </c>
      <c r="C36" s="803">
        <v>8527482.7534189187</v>
      </c>
      <c r="D36" s="803">
        <v>90996221.726979792</v>
      </c>
      <c r="E36" s="1203">
        <v>2.998140728288238</v>
      </c>
      <c r="F36" s="1204">
        <v>31.992967487459744</v>
      </c>
      <c r="G36" s="909">
        <v>8.8161872759856621</v>
      </c>
      <c r="H36" s="894">
        <v>3.2991410215806545E-2</v>
      </c>
      <c r="I36" s="229"/>
      <c r="J36" s="472"/>
      <c r="K36" s="900">
        <f t="shared" si="16"/>
        <v>2017</v>
      </c>
      <c r="L36" s="901">
        <f t="shared" si="16"/>
        <v>2844257</v>
      </c>
      <c r="M36" s="472"/>
      <c r="N36" s="896"/>
      <c r="P36" s="472"/>
      <c r="T36" s="2188"/>
      <c r="U36" s="2188"/>
      <c r="V36" s="2188"/>
      <c r="W36" s="2188"/>
      <c r="X36" s="2188"/>
      <c r="Y36" s="2188"/>
      <c r="Z36" s="2188"/>
      <c r="AA36" s="1749"/>
      <c r="AB36" s="31"/>
    </row>
    <row r="37" spans="1:28" ht="12" customHeight="1" x14ac:dyDescent="0.25">
      <c r="A37" s="864">
        <v>2018</v>
      </c>
      <c r="B37" s="388">
        <f>B26</f>
        <v>2840619</v>
      </c>
      <c r="C37" s="388">
        <f t="shared" ref="C37:G37" si="17">C26</f>
        <v>8182756.1269882685</v>
      </c>
      <c r="D37" s="388">
        <f t="shared" si="17"/>
        <v>87306411.272440791</v>
      </c>
      <c r="E37" s="561">
        <f t="shared" si="17"/>
        <v>2.8806243030086995</v>
      </c>
      <c r="F37" s="561">
        <f t="shared" si="17"/>
        <v>30.734995179726951</v>
      </c>
      <c r="G37" s="564">
        <f t="shared" si="17"/>
        <v>9.8751190476190462</v>
      </c>
      <c r="H37" s="894">
        <f>(C37-C36)/C36</f>
        <v>-4.042536776664124E-2</v>
      </c>
      <c r="I37" s="229"/>
      <c r="J37" s="472"/>
      <c r="K37" s="900">
        <f t="shared" si="16"/>
        <v>2018</v>
      </c>
      <c r="L37" s="901">
        <f t="shared" si="16"/>
        <v>2840619</v>
      </c>
      <c r="M37" s="472"/>
      <c r="N37" s="896"/>
      <c r="P37" s="472"/>
      <c r="T37" s="2188"/>
      <c r="U37" s="2188"/>
      <c r="V37" s="2188"/>
      <c r="W37" s="2188"/>
      <c r="X37" s="2188"/>
      <c r="Y37" s="2188"/>
      <c r="Z37" s="2188"/>
      <c r="AA37" s="1749"/>
      <c r="AB37" s="31"/>
    </row>
    <row r="38" spans="1:28" ht="5.25" customHeight="1" x14ac:dyDescent="0.25">
      <c r="A38" s="799"/>
      <c r="C38" s="800"/>
      <c r="D38" s="217"/>
      <c r="T38" s="2188"/>
      <c r="U38" s="2188"/>
      <c r="V38" s="2188"/>
      <c r="W38" s="2188"/>
      <c r="X38" s="2188"/>
      <c r="Y38" s="2188"/>
      <c r="Z38" s="2188"/>
      <c r="AA38" s="1749"/>
      <c r="AB38" s="31"/>
    </row>
    <row r="39" spans="1:28" ht="12" customHeight="1" x14ac:dyDescent="0.25">
      <c r="A39" s="2571" t="s">
        <v>625</v>
      </c>
      <c r="B39" s="2571"/>
      <c r="C39" s="2571"/>
      <c r="D39" s="2571"/>
      <c r="E39" s="2571"/>
      <c r="F39" s="2571"/>
      <c r="G39" s="2571"/>
      <c r="H39" s="2571"/>
      <c r="I39" s="2571"/>
      <c r="J39" s="2571"/>
      <c r="K39" s="2571"/>
      <c r="L39" s="2571"/>
      <c r="M39" s="2571"/>
      <c r="N39" s="2571"/>
      <c r="O39" s="2571"/>
      <c r="P39" s="2571"/>
      <c r="T39" s="2188"/>
      <c r="U39" s="2188"/>
      <c r="V39" s="2188"/>
      <c r="W39" s="2188"/>
      <c r="X39" s="2188"/>
      <c r="Y39" s="2188"/>
      <c r="Z39" s="2188"/>
      <c r="AA39" s="1749"/>
    </row>
    <row r="40" spans="1:28" ht="14.1" customHeight="1" x14ac:dyDescent="0.25">
      <c r="B40" s="31"/>
      <c r="C40" s="800"/>
      <c r="D40" s="217"/>
      <c r="T40" s="2188"/>
      <c r="U40" s="2188"/>
      <c r="V40" s="2188"/>
      <c r="W40" s="2188"/>
      <c r="X40" s="2188"/>
      <c r="Y40" s="2188"/>
      <c r="Z40" s="2188"/>
      <c r="AA40" s="1749"/>
    </row>
    <row r="41" spans="1:28" ht="14.1" customHeight="1" x14ac:dyDescent="0.25">
      <c r="C41" s="800"/>
      <c r="D41" s="421"/>
      <c r="T41" s="2188"/>
      <c r="U41" s="2188"/>
      <c r="V41" s="2188"/>
      <c r="W41" s="2188"/>
      <c r="X41" s="2188"/>
      <c r="Y41" s="2188"/>
      <c r="Z41" s="2188"/>
      <c r="AA41" s="1749"/>
    </row>
    <row r="42" spans="1:28" ht="14.1" customHeight="1" x14ac:dyDescent="0.25">
      <c r="T42" s="2188"/>
      <c r="U42" s="2188"/>
      <c r="V42" s="2188"/>
      <c r="W42" s="2188"/>
      <c r="X42" s="2188"/>
      <c r="Y42" s="2188"/>
      <c r="Z42" s="2188"/>
      <c r="AA42" s="1749"/>
    </row>
    <row r="43" spans="1:28" ht="14.1" customHeight="1" x14ac:dyDescent="0.25">
      <c r="T43" s="2188"/>
      <c r="U43" s="2188"/>
      <c r="V43" s="2188"/>
      <c r="W43" s="2188"/>
      <c r="X43" s="2188"/>
      <c r="Y43" s="2188"/>
      <c r="Z43" s="2188"/>
      <c r="AA43" s="1749"/>
    </row>
    <row r="44" spans="1:28" ht="14.1" customHeight="1" x14ac:dyDescent="0.25">
      <c r="T44" s="2188"/>
      <c r="U44" s="2188"/>
      <c r="V44" s="2188"/>
      <c r="W44" s="2188"/>
      <c r="X44" s="2188"/>
      <c r="Y44" s="2188"/>
      <c r="Z44" s="2188"/>
      <c r="AA44" s="1749"/>
    </row>
    <row r="45" spans="1:28" ht="14.1" customHeight="1" x14ac:dyDescent="0.25">
      <c r="T45" s="2188"/>
      <c r="U45" s="2188"/>
      <c r="V45" s="2188"/>
      <c r="W45" s="2188"/>
      <c r="X45" s="2188"/>
      <c r="Y45" s="2188"/>
      <c r="Z45" s="2188"/>
      <c r="AA45" s="1749"/>
    </row>
    <row r="46" spans="1:28" ht="14.1" customHeight="1" x14ac:dyDescent="0.25"/>
    <row r="47" spans="1:28" ht="14.1" customHeight="1" x14ac:dyDescent="0.25"/>
    <row r="48" spans="1:28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2">
    <mergeCell ref="A39:P39"/>
    <mergeCell ref="J14:P14"/>
    <mergeCell ref="J26:P26"/>
    <mergeCell ref="O2:P2"/>
    <mergeCell ref="B4:H4"/>
    <mergeCell ref="J4:P4"/>
    <mergeCell ref="B5:B7"/>
    <mergeCell ref="C5:F5"/>
    <mergeCell ref="G5:G6"/>
    <mergeCell ref="H5:H6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62"/>
  <sheetViews>
    <sheetView view="pageBreakPreview" zoomScaleNormal="100" zoomScaleSheetLayoutView="100" workbookViewId="0"/>
  </sheetViews>
  <sheetFormatPr defaultRowHeight="12.75" x14ac:dyDescent="0.25"/>
  <cols>
    <col min="1" max="1" width="8.42578125" style="13" customWidth="1"/>
    <col min="2" max="8" width="9.7109375" style="13" customWidth="1"/>
    <col min="9" max="9" width="1.7109375" style="13" customWidth="1"/>
    <col min="10" max="10" width="7.5703125" style="13" customWidth="1"/>
    <col min="11" max="15" width="9.7109375" style="13" customWidth="1"/>
    <col min="16" max="16" width="9.5703125" style="13" customWidth="1"/>
    <col min="17" max="17" width="9.140625" style="13"/>
    <col min="18" max="18" width="9.140625" style="2187"/>
    <col min="19" max="245" width="9.140625" style="13"/>
    <col min="246" max="258" width="10.7109375" style="13" customWidth="1"/>
    <col min="259" max="501" width="9.140625" style="13"/>
    <col min="502" max="514" width="10.7109375" style="13" customWidth="1"/>
    <col min="515" max="757" width="9.140625" style="13"/>
    <col min="758" max="770" width="10.7109375" style="13" customWidth="1"/>
    <col min="771" max="1013" width="9.140625" style="13"/>
    <col min="1014" max="1026" width="10.7109375" style="13" customWidth="1"/>
    <col min="1027" max="1269" width="9.140625" style="13"/>
    <col min="1270" max="1282" width="10.7109375" style="13" customWidth="1"/>
    <col min="1283" max="1525" width="9.140625" style="13"/>
    <col min="1526" max="1538" width="10.7109375" style="13" customWidth="1"/>
    <col min="1539" max="1781" width="9.140625" style="13"/>
    <col min="1782" max="1794" width="10.7109375" style="13" customWidth="1"/>
    <col min="1795" max="2037" width="9.140625" style="13"/>
    <col min="2038" max="2050" width="10.7109375" style="13" customWidth="1"/>
    <col min="2051" max="2293" width="9.140625" style="13"/>
    <col min="2294" max="2306" width="10.7109375" style="13" customWidth="1"/>
    <col min="2307" max="2549" width="9.140625" style="13"/>
    <col min="2550" max="2562" width="10.7109375" style="13" customWidth="1"/>
    <col min="2563" max="2805" width="9.140625" style="13"/>
    <col min="2806" max="2818" width="10.7109375" style="13" customWidth="1"/>
    <col min="2819" max="3061" width="9.140625" style="13"/>
    <col min="3062" max="3074" width="10.7109375" style="13" customWidth="1"/>
    <col min="3075" max="3317" width="9.140625" style="13"/>
    <col min="3318" max="3330" width="10.7109375" style="13" customWidth="1"/>
    <col min="3331" max="3573" width="9.140625" style="13"/>
    <col min="3574" max="3586" width="10.7109375" style="13" customWidth="1"/>
    <col min="3587" max="3829" width="9.140625" style="13"/>
    <col min="3830" max="3842" width="10.7109375" style="13" customWidth="1"/>
    <col min="3843" max="4085" width="9.140625" style="13"/>
    <col min="4086" max="4098" width="10.7109375" style="13" customWidth="1"/>
    <col min="4099" max="4341" width="9.140625" style="13"/>
    <col min="4342" max="4354" width="10.7109375" style="13" customWidth="1"/>
    <col min="4355" max="4597" width="9.140625" style="13"/>
    <col min="4598" max="4610" width="10.7109375" style="13" customWidth="1"/>
    <col min="4611" max="4853" width="9.140625" style="13"/>
    <col min="4854" max="4866" width="10.7109375" style="13" customWidth="1"/>
    <col min="4867" max="5109" width="9.140625" style="13"/>
    <col min="5110" max="5122" width="10.7109375" style="13" customWidth="1"/>
    <col min="5123" max="5365" width="9.140625" style="13"/>
    <col min="5366" max="5378" width="10.7109375" style="13" customWidth="1"/>
    <col min="5379" max="5621" width="9.140625" style="13"/>
    <col min="5622" max="5634" width="10.7109375" style="13" customWidth="1"/>
    <col min="5635" max="5877" width="9.140625" style="13"/>
    <col min="5878" max="5890" width="10.7109375" style="13" customWidth="1"/>
    <col min="5891" max="6133" width="9.140625" style="13"/>
    <col min="6134" max="6146" width="10.7109375" style="13" customWidth="1"/>
    <col min="6147" max="6389" width="9.140625" style="13"/>
    <col min="6390" max="6402" width="10.7109375" style="13" customWidth="1"/>
    <col min="6403" max="6645" width="9.140625" style="13"/>
    <col min="6646" max="6658" width="10.7109375" style="13" customWidth="1"/>
    <col min="6659" max="6901" width="9.140625" style="13"/>
    <col min="6902" max="6914" width="10.7109375" style="13" customWidth="1"/>
    <col min="6915" max="7157" width="9.140625" style="13"/>
    <col min="7158" max="7170" width="10.7109375" style="13" customWidth="1"/>
    <col min="7171" max="7413" width="9.140625" style="13"/>
    <col min="7414" max="7426" width="10.7109375" style="13" customWidth="1"/>
    <col min="7427" max="7669" width="9.140625" style="13"/>
    <col min="7670" max="7682" width="10.7109375" style="13" customWidth="1"/>
    <col min="7683" max="7925" width="9.140625" style="13"/>
    <col min="7926" max="7938" width="10.7109375" style="13" customWidth="1"/>
    <col min="7939" max="8181" width="9.140625" style="13"/>
    <col min="8182" max="8194" width="10.7109375" style="13" customWidth="1"/>
    <col min="8195" max="8437" width="9.140625" style="13"/>
    <col min="8438" max="8450" width="10.7109375" style="13" customWidth="1"/>
    <col min="8451" max="8693" width="9.140625" style="13"/>
    <col min="8694" max="8706" width="10.7109375" style="13" customWidth="1"/>
    <col min="8707" max="8949" width="9.140625" style="13"/>
    <col min="8950" max="8962" width="10.7109375" style="13" customWidth="1"/>
    <col min="8963" max="9205" width="9.140625" style="13"/>
    <col min="9206" max="9218" width="10.7109375" style="13" customWidth="1"/>
    <col min="9219" max="9461" width="9.140625" style="13"/>
    <col min="9462" max="9474" width="10.7109375" style="13" customWidth="1"/>
    <col min="9475" max="9717" width="9.140625" style="13"/>
    <col min="9718" max="9730" width="10.7109375" style="13" customWidth="1"/>
    <col min="9731" max="9973" width="9.140625" style="13"/>
    <col min="9974" max="9986" width="10.7109375" style="13" customWidth="1"/>
    <col min="9987" max="10229" width="9.140625" style="13"/>
    <col min="10230" max="10242" width="10.7109375" style="13" customWidth="1"/>
    <col min="10243" max="10485" width="9.140625" style="13"/>
    <col min="10486" max="10498" width="10.7109375" style="13" customWidth="1"/>
    <col min="10499" max="10741" width="9.140625" style="13"/>
    <col min="10742" max="10754" width="10.7109375" style="13" customWidth="1"/>
    <col min="10755" max="10997" width="9.140625" style="13"/>
    <col min="10998" max="11010" width="10.7109375" style="13" customWidth="1"/>
    <col min="11011" max="11253" width="9.140625" style="13"/>
    <col min="11254" max="11266" width="10.7109375" style="13" customWidth="1"/>
    <col min="11267" max="11509" width="9.140625" style="13"/>
    <col min="11510" max="11522" width="10.7109375" style="13" customWidth="1"/>
    <col min="11523" max="11765" width="9.140625" style="13"/>
    <col min="11766" max="11778" width="10.7109375" style="13" customWidth="1"/>
    <col min="11779" max="12021" width="9.140625" style="13"/>
    <col min="12022" max="12034" width="10.7109375" style="13" customWidth="1"/>
    <col min="12035" max="12277" width="9.140625" style="13"/>
    <col min="12278" max="12290" width="10.7109375" style="13" customWidth="1"/>
    <col min="12291" max="12533" width="9.140625" style="13"/>
    <col min="12534" max="12546" width="10.7109375" style="13" customWidth="1"/>
    <col min="12547" max="12789" width="9.140625" style="13"/>
    <col min="12790" max="12802" width="10.7109375" style="13" customWidth="1"/>
    <col min="12803" max="13045" width="9.140625" style="13"/>
    <col min="13046" max="13058" width="10.7109375" style="13" customWidth="1"/>
    <col min="13059" max="13301" width="9.140625" style="13"/>
    <col min="13302" max="13314" width="10.7109375" style="13" customWidth="1"/>
    <col min="13315" max="13557" width="9.140625" style="13"/>
    <col min="13558" max="13570" width="10.7109375" style="13" customWidth="1"/>
    <col min="13571" max="13813" width="9.140625" style="13"/>
    <col min="13814" max="13826" width="10.7109375" style="13" customWidth="1"/>
    <col min="13827" max="14069" width="9.140625" style="13"/>
    <col min="14070" max="14082" width="10.7109375" style="13" customWidth="1"/>
    <col min="14083" max="14325" width="9.140625" style="13"/>
    <col min="14326" max="14338" width="10.7109375" style="13" customWidth="1"/>
    <col min="14339" max="14581" width="9.140625" style="13"/>
    <col min="14582" max="14594" width="10.7109375" style="13" customWidth="1"/>
    <col min="14595" max="14837" width="9.140625" style="13"/>
    <col min="14838" max="14850" width="10.7109375" style="13" customWidth="1"/>
    <col min="14851" max="15093" width="9.140625" style="13"/>
    <col min="15094" max="15106" width="10.7109375" style="13" customWidth="1"/>
    <col min="15107" max="15349" width="9.140625" style="13"/>
    <col min="15350" max="15362" width="10.7109375" style="13" customWidth="1"/>
    <col min="15363" max="15605" width="9.140625" style="13"/>
    <col min="15606" max="15618" width="10.7109375" style="13" customWidth="1"/>
    <col min="15619" max="15861" width="9.140625" style="13"/>
    <col min="15862" max="15874" width="10.7109375" style="13" customWidth="1"/>
    <col min="15875" max="16117" width="9.140625" style="13"/>
    <col min="16118" max="16130" width="10.7109375" style="13" customWidth="1"/>
    <col min="16131" max="16384" width="9.140625" style="13"/>
  </cols>
  <sheetData>
    <row r="2" spans="1:32" ht="20.100000000000001" customHeight="1" thickBot="1" x14ac:dyDescent="0.3">
      <c r="A2" s="1697" t="s">
        <v>658</v>
      </c>
      <c r="B2" s="1721"/>
      <c r="C2" s="1721"/>
      <c r="D2" s="1721"/>
      <c r="E2" s="1746"/>
      <c r="F2" s="1747"/>
      <c r="G2" s="1746"/>
      <c r="H2" s="1746"/>
      <c r="I2" s="1746"/>
      <c r="J2" s="1746"/>
      <c r="K2" s="1746"/>
      <c r="L2" s="1746"/>
      <c r="M2" s="1746"/>
      <c r="N2" s="1746"/>
      <c r="O2" s="2401" t="s">
        <v>534</v>
      </c>
      <c r="P2" s="2401"/>
    </row>
    <row r="3" spans="1:32" ht="15" customHeight="1" x14ac:dyDescent="0.25">
      <c r="A3" s="635"/>
      <c r="B3" s="635"/>
      <c r="C3" s="635"/>
      <c r="D3" s="635"/>
      <c r="F3" s="779"/>
    </row>
    <row r="4" spans="1:32" ht="16.5" customHeight="1" x14ac:dyDescent="0.25">
      <c r="A4" s="825"/>
      <c r="B4" s="2573">
        <v>2018</v>
      </c>
      <c r="C4" s="2574"/>
      <c r="D4" s="2574"/>
      <c r="E4" s="2574"/>
      <c r="F4" s="2574"/>
      <c r="G4" s="2574"/>
      <c r="H4" s="2575"/>
      <c r="I4" s="862"/>
      <c r="J4" s="2399" t="s">
        <v>439</v>
      </c>
      <c r="K4" s="2399"/>
      <c r="L4" s="2399"/>
      <c r="M4" s="2399"/>
      <c r="N4" s="2399"/>
      <c r="O4" s="2399"/>
      <c r="P4" s="2399"/>
    </row>
    <row r="5" spans="1:32" ht="27" customHeight="1" x14ac:dyDescent="0.25">
      <c r="A5" s="780"/>
      <c r="B5" s="2459" t="s">
        <v>414</v>
      </c>
      <c r="C5" s="2576" t="s">
        <v>447</v>
      </c>
      <c r="D5" s="2577"/>
      <c r="E5" s="2577"/>
      <c r="F5" s="2578"/>
      <c r="G5" s="2459" t="s">
        <v>413</v>
      </c>
      <c r="H5" s="2459" t="s">
        <v>415</v>
      </c>
      <c r="I5" s="865"/>
      <c r="J5" s="865"/>
      <c r="K5" s="865"/>
      <c r="L5" s="865"/>
      <c r="M5" s="865"/>
      <c r="N5" s="865"/>
      <c r="O5" s="865"/>
    </row>
    <row r="6" spans="1:32" ht="26.25" customHeight="1" x14ac:dyDescent="0.25">
      <c r="A6" s="826"/>
      <c r="B6" s="2459"/>
      <c r="C6" s="2576" t="s">
        <v>416</v>
      </c>
      <c r="D6" s="2578"/>
      <c r="E6" s="2398" t="s">
        <v>417</v>
      </c>
      <c r="F6" s="2400"/>
      <c r="G6" s="2459"/>
      <c r="H6" s="2459"/>
      <c r="I6" s="865"/>
      <c r="J6" s="865"/>
      <c r="K6" s="865"/>
      <c r="L6" s="865"/>
      <c r="M6" s="865"/>
      <c r="N6" s="865"/>
      <c r="O6" s="865"/>
    </row>
    <row r="7" spans="1:32" ht="14.1" customHeight="1" x14ac:dyDescent="0.25">
      <c r="A7" s="237" t="str">
        <f>' 15'!A7</f>
        <v>období</v>
      </c>
      <c r="B7" s="2460"/>
      <c r="C7" s="804" t="s">
        <v>399</v>
      </c>
      <c r="D7" s="920" t="s">
        <v>3</v>
      </c>
      <c r="E7" s="804" t="s">
        <v>399</v>
      </c>
      <c r="F7" s="920" t="s">
        <v>3</v>
      </c>
      <c r="G7" s="795" t="s">
        <v>51</v>
      </c>
      <c r="H7" s="795" t="s">
        <v>51</v>
      </c>
      <c r="I7" s="868"/>
      <c r="J7" s="861"/>
      <c r="K7" s="861"/>
      <c r="L7" s="861"/>
      <c r="M7" s="861"/>
      <c r="N7" s="861"/>
      <c r="O7" s="861"/>
      <c r="R7" s="2187">
        <v>2017</v>
      </c>
    </row>
    <row r="8" spans="1:32" ht="12" customHeight="1" x14ac:dyDescent="0.25">
      <c r="A8" s="796" t="str">
        <f>' 15'!A8</f>
        <v>leden</v>
      </c>
      <c r="B8" s="803">
        <v>1706</v>
      </c>
      <c r="C8" s="803">
        <v>398578.86830757494</v>
      </c>
      <c r="D8" s="803">
        <v>4252910.8624900002</v>
      </c>
      <c r="E8" s="1209">
        <f>C8/B8</f>
        <v>233.63356876176726</v>
      </c>
      <c r="F8" s="1210">
        <f>D8/B8</f>
        <v>2492.9137529249706</v>
      </c>
      <c r="G8" s="914">
        <f>C8/' 25'!C8</f>
        <v>0.36786102514369406</v>
      </c>
      <c r="H8" s="912">
        <f>(C8-R8)/R8</f>
        <v>-0.19603723967184436</v>
      </c>
      <c r="I8" s="892"/>
      <c r="J8" s="229"/>
      <c r="K8" s="229"/>
      <c r="L8" s="229"/>
      <c r="M8" s="229"/>
      <c r="N8" s="229"/>
      <c r="O8" s="229"/>
      <c r="R8" s="2188">
        <v>495767.82405305182</v>
      </c>
      <c r="T8" s="258"/>
      <c r="U8" s="258"/>
      <c r="V8" s="258"/>
      <c r="W8" s="258"/>
      <c r="X8" s="258"/>
      <c r="Z8" s="258"/>
      <c r="AD8" s="258"/>
      <c r="AE8" s="258"/>
      <c r="AF8" s="258"/>
    </row>
    <row r="9" spans="1:32" ht="12" customHeight="1" x14ac:dyDescent="0.25">
      <c r="A9" s="796" t="str">
        <f>' 15'!A9</f>
        <v>únor</v>
      </c>
      <c r="B9" s="388">
        <v>1710</v>
      </c>
      <c r="C9" s="388">
        <v>413083.99143472291</v>
      </c>
      <c r="D9" s="388">
        <v>4407683.2315599993</v>
      </c>
      <c r="E9" s="1211">
        <f t="shared" ref="E9:E26" si="0">C9/B9</f>
        <v>241.56958563434088</v>
      </c>
      <c r="F9" s="1212">
        <f t="shared" ref="F9:F26" si="1">D9/B9</f>
        <v>2577.5925330760228</v>
      </c>
      <c r="G9" s="915">
        <f>C9/' 25'!C9</f>
        <v>0.35692720295115993</v>
      </c>
      <c r="H9" s="894">
        <f t="shared" ref="H9:H26" si="2">(C9-R9)/R9</f>
        <v>0.11995434647169265</v>
      </c>
      <c r="I9" s="892"/>
      <c r="J9" s="229"/>
      <c r="K9" s="229"/>
      <c r="L9" s="229"/>
      <c r="M9" s="229"/>
      <c r="N9" s="229"/>
      <c r="O9" s="229"/>
      <c r="R9" s="2188">
        <v>368840.02703869483</v>
      </c>
      <c r="T9" s="258"/>
      <c r="U9" s="258"/>
      <c r="V9" s="258"/>
      <c r="W9" s="258"/>
      <c r="X9" s="258"/>
      <c r="Z9" s="258"/>
      <c r="AD9" s="258"/>
      <c r="AE9" s="258"/>
      <c r="AF9" s="258"/>
    </row>
    <row r="10" spans="1:32" ht="12" customHeight="1" x14ac:dyDescent="0.25">
      <c r="A10" s="796" t="str">
        <f>' 15'!A10</f>
        <v>březen</v>
      </c>
      <c r="B10" s="389">
        <v>1707</v>
      </c>
      <c r="C10" s="389">
        <v>396490.52653978957</v>
      </c>
      <c r="D10" s="389">
        <v>4230627.8663379</v>
      </c>
      <c r="E10" s="1211">
        <f t="shared" si="0"/>
        <v>232.27330201510813</v>
      </c>
      <c r="F10" s="1212">
        <f t="shared" si="1"/>
        <v>2478.3994530391915</v>
      </c>
      <c r="G10" s="915">
        <f>C10/' 25'!C10</f>
        <v>0.36140140581848385</v>
      </c>
      <c r="H10" s="894">
        <f t="shared" si="2"/>
        <v>0.20002798453504389</v>
      </c>
      <c r="I10" s="892"/>
      <c r="J10" s="229"/>
      <c r="K10" s="229"/>
      <c r="L10" s="229"/>
      <c r="M10" s="229"/>
      <c r="N10" s="229"/>
      <c r="O10" s="229"/>
      <c r="R10" s="2188">
        <v>330401.0670162926</v>
      </c>
      <c r="T10" s="258"/>
      <c r="U10" s="258"/>
      <c r="V10" s="258"/>
      <c r="W10" s="258"/>
      <c r="X10" s="258"/>
      <c r="Z10" s="258"/>
      <c r="AD10" s="258"/>
      <c r="AE10" s="258"/>
      <c r="AF10" s="258"/>
    </row>
    <row r="11" spans="1:32" ht="12" customHeight="1" x14ac:dyDescent="0.25">
      <c r="A11" s="796" t="str">
        <f>' 15'!A11</f>
        <v>duben</v>
      </c>
      <c r="B11" s="803">
        <v>1708</v>
      </c>
      <c r="C11" s="803">
        <v>254035.54951059257</v>
      </c>
      <c r="D11" s="803">
        <v>2710606.6926219999</v>
      </c>
      <c r="E11" s="1209">
        <f t="shared" si="0"/>
        <v>148.7327573247029</v>
      </c>
      <c r="F11" s="1210">
        <f t="shared" si="1"/>
        <v>1587.0062603173301</v>
      </c>
      <c r="G11" s="914">
        <f>C11/' 25'!C11</f>
        <v>0.54757427371929535</v>
      </c>
      <c r="H11" s="912">
        <f t="shared" si="2"/>
        <v>-0.11291167913805247</v>
      </c>
      <c r="I11" s="892"/>
      <c r="J11" s="229"/>
      <c r="K11" s="229"/>
      <c r="L11" s="229"/>
      <c r="M11" s="229"/>
      <c r="N11" s="229"/>
      <c r="O11" s="229"/>
      <c r="R11" s="2188">
        <v>286370.07560166792</v>
      </c>
      <c r="T11" s="258"/>
      <c r="U11" s="258"/>
      <c r="V11" s="258"/>
      <c r="W11" s="258"/>
      <c r="X11" s="258"/>
      <c r="Z11" s="258"/>
      <c r="AD11" s="258"/>
      <c r="AE11" s="258"/>
      <c r="AF11" s="258"/>
    </row>
    <row r="12" spans="1:32" ht="12" customHeight="1" x14ac:dyDescent="0.25">
      <c r="A12" s="796" t="str">
        <f>' 15'!A12</f>
        <v>květen</v>
      </c>
      <c r="B12" s="388">
        <v>1705</v>
      </c>
      <c r="C12" s="388">
        <v>239765.50625823531</v>
      </c>
      <c r="D12" s="388">
        <v>2558342.6696600006</v>
      </c>
      <c r="E12" s="1211">
        <f t="shared" si="0"/>
        <v>140.62493035673626</v>
      </c>
      <c r="F12" s="1212">
        <f t="shared" si="1"/>
        <v>1500.4942344046924</v>
      </c>
      <c r="G12" s="915">
        <f>C12/' 25'!C12</f>
        <v>0.69007758466451097</v>
      </c>
      <c r="H12" s="894">
        <f t="shared" si="2"/>
        <v>-2.8532025059412332E-2</v>
      </c>
      <c r="I12" s="892"/>
      <c r="J12" s="229"/>
      <c r="K12" s="229"/>
      <c r="L12" s="229"/>
      <c r="M12" s="229"/>
      <c r="N12" s="229"/>
      <c r="O12" s="229"/>
      <c r="R12" s="2188">
        <v>246807.42180193713</v>
      </c>
      <c r="T12" s="258"/>
      <c r="U12" s="258"/>
      <c r="V12" s="258"/>
      <c r="W12" s="258"/>
      <c r="X12" s="258"/>
      <c r="Z12" s="258"/>
      <c r="AD12" s="258"/>
      <c r="AE12" s="258"/>
      <c r="AF12" s="258"/>
    </row>
    <row r="13" spans="1:32" ht="12" customHeight="1" x14ac:dyDescent="0.25">
      <c r="A13" s="796" t="str">
        <f>' 15'!A13</f>
        <v>červen</v>
      </c>
      <c r="B13" s="389">
        <v>1695</v>
      </c>
      <c r="C13" s="389">
        <v>239735.19482649077</v>
      </c>
      <c r="D13" s="389">
        <v>2558019.2410299997</v>
      </c>
      <c r="E13" s="1211">
        <f t="shared" si="0"/>
        <v>141.4366931129739</v>
      </c>
      <c r="F13" s="1212">
        <f t="shared" si="1"/>
        <v>1509.1558944129793</v>
      </c>
      <c r="G13" s="915">
        <f>C13/' 25'!C13</f>
        <v>0.7391267736866346</v>
      </c>
      <c r="H13" s="894">
        <f t="shared" si="2"/>
        <v>-4.5763071204444623E-2</v>
      </c>
      <c r="I13" s="892"/>
      <c r="J13" s="229"/>
      <c r="K13" s="229"/>
      <c r="L13" s="229"/>
      <c r="M13" s="229"/>
      <c r="N13" s="229"/>
      <c r="O13" s="229"/>
      <c r="R13" s="2188">
        <v>251232.35916795448</v>
      </c>
      <c r="T13" s="258"/>
      <c r="U13" s="258"/>
      <c r="V13" s="258"/>
      <c r="W13" s="258"/>
      <c r="X13" s="258"/>
      <c r="Z13" s="258"/>
      <c r="AD13" s="258"/>
      <c r="AE13" s="258"/>
      <c r="AF13" s="258"/>
    </row>
    <row r="14" spans="1:32" ht="12" customHeight="1" x14ac:dyDescent="0.25">
      <c r="A14" s="796" t="str">
        <f>' 15'!A14</f>
        <v>červenec</v>
      </c>
      <c r="B14" s="803">
        <v>1694</v>
      </c>
      <c r="C14" s="803">
        <v>253957.60697214917</v>
      </c>
      <c r="D14" s="803">
        <v>2709775.0311999996</v>
      </c>
      <c r="E14" s="1209">
        <f t="shared" si="0"/>
        <v>149.91594272263822</v>
      </c>
      <c r="F14" s="1210">
        <f t="shared" si="1"/>
        <v>1599.6310691853598</v>
      </c>
      <c r="G14" s="914">
        <f>C14/' 25'!C14</f>
        <v>0.76113838267487266</v>
      </c>
      <c r="H14" s="912">
        <f t="shared" si="2"/>
        <v>-3.1796543466882904E-2</v>
      </c>
      <c r="I14" s="892"/>
      <c r="J14" s="2572" t="s">
        <v>440</v>
      </c>
      <c r="K14" s="2572"/>
      <c r="L14" s="2572"/>
      <c r="M14" s="2572"/>
      <c r="N14" s="2572"/>
      <c r="O14" s="2572"/>
      <c r="P14" s="2572"/>
      <c r="R14" s="2188">
        <v>262297.7693980817</v>
      </c>
      <c r="T14" s="258"/>
      <c r="U14" s="258"/>
      <c r="V14" s="258"/>
      <c r="W14" s="258"/>
      <c r="X14" s="258"/>
      <c r="Z14" s="258"/>
      <c r="AD14" s="258"/>
      <c r="AE14" s="258"/>
      <c r="AF14" s="258"/>
    </row>
    <row r="15" spans="1:32" ht="12" customHeight="1" x14ac:dyDescent="0.25">
      <c r="A15" s="796" t="str">
        <f>' 15'!A15</f>
        <v>srpen</v>
      </c>
      <c r="B15" s="388">
        <v>1694</v>
      </c>
      <c r="C15" s="388">
        <v>262025.30083631614</v>
      </c>
      <c r="D15" s="388">
        <v>2795858.8294099998</v>
      </c>
      <c r="E15" s="1211">
        <f t="shared" si="0"/>
        <v>154.67845385851012</v>
      </c>
      <c r="F15" s="1212">
        <f t="shared" si="1"/>
        <v>1650.4479512455725</v>
      </c>
      <c r="G15" s="915">
        <f>C15/' 25'!C15</f>
        <v>0.76366290646124368</v>
      </c>
      <c r="H15" s="894">
        <f t="shared" si="2"/>
        <v>0.10298008109569759</v>
      </c>
      <c r="I15" s="892"/>
      <c r="K15" s="421"/>
      <c r="L15" s="898" t="str">
        <f>C6</f>
        <v>Celková spotřeba</v>
      </c>
      <c r="R15" s="2188">
        <v>237561.22646931291</v>
      </c>
      <c r="T15" s="258"/>
      <c r="U15" s="258"/>
      <c r="V15" s="258"/>
      <c r="W15" s="258"/>
      <c r="X15" s="258"/>
      <c r="Z15" s="258"/>
      <c r="AD15" s="258"/>
      <c r="AE15" s="258"/>
      <c r="AF15" s="258"/>
    </row>
    <row r="16" spans="1:32" ht="12" customHeight="1" x14ac:dyDescent="0.25">
      <c r="A16" s="796" t="str">
        <f>' 15'!A16</f>
        <v>září</v>
      </c>
      <c r="B16" s="389">
        <v>1691</v>
      </c>
      <c r="C16" s="389">
        <v>258327.89223384668</v>
      </c>
      <c r="D16" s="389">
        <v>2756406.7900299998</v>
      </c>
      <c r="E16" s="1211">
        <f t="shared" si="0"/>
        <v>152.76634667879756</v>
      </c>
      <c r="F16" s="1212">
        <f t="shared" si="1"/>
        <v>1630.0454110171495</v>
      </c>
      <c r="G16" s="915">
        <f>C16/' 25'!C16</f>
        <v>0.68214371563409526</v>
      </c>
      <c r="H16" s="894">
        <f t="shared" si="2"/>
        <v>-6.6854597301365865E-2</v>
      </c>
      <c r="I16" s="892"/>
      <c r="J16" s="229"/>
      <c r="K16" s="899">
        <f>A28</f>
        <v>2009</v>
      </c>
      <c r="L16" s="899">
        <f>C28</f>
        <v>3421479.4389663227</v>
      </c>
      <c r="M16" s="897"/>
      <c r="N16" s="897"/>
      <c r="O16" s="897"/>
      <c r="R16" s="2188">
        <v>276835.62656663003</v>
      </c>
      <c r="T16" s="258"/>
      <c r="U16" s="258"/>
      <c r="V16" s="258"/>
      <c r="W16" s="258"/>
      <c r="X16" s="258"/>
      <c r="Z16" s="258"/>
      <c r="AD16" s="258"/>
      <c r="AE16" s="258"/>
      <c r="AF16" s="258"/>
    </row>
    <row r="17" spans="1:32" ht="12" customHeight="1" x14ac:dyDescent="0.25">
      <c r="A17" s="796" t="str">
        <f>' 15'!A17</f>
        <v>říjen</v>
      </c>
      <c r="B17" s="803">
        <v>1695</v>
      </c>
      <c r="C17" s="803">
        <v>342962.59769836359</v>
      </c>
      <c r="D17" s="803">
        <v>3659474.88228</v>
      </c>
      <c r="E17" s="1209">
        <f t="shared" si="0"/>
        <v>202.33781575124695</v>
      </c>
      <c r="F17" s="1210">
        <f t="shared" si="1"/>
        <v>2158.9822314336284</v>
      </c>
      <c r="G17" s="914">
        <f>C17/' 25'!C17</f>
        <v>0.53204294164743293</v>
      </c>
      <c r="H17" s="912">
        <f t="shared" si="2"/>
        <v>6.4142957506807166E-2</v>
      </c>
      <c r="I17" s="892"/>
      <c r="J17" s="229"/>
      <c r="K17" s="899">
        <f t="shared" ref="K17:K25" si="3">A29</f>
        <v>2010</v>
      </c>
      <c r="L17" s="899">
        <f t="shared" ref="L17:L25" si="4">C29</f>
        <v>3650037.5800403813</v>
      </c>
      <c r="M17" s="897"/>
      <c r="N17" s="897"/>
      <c r="O17" s="897"/>
      <c r="R17" s="2188">
        <v>322289.96609806508</v>
      </c>
      <c r="T17" s="258"/>
      <c r="U17" s="258"/>
      <c r="V17" s="258"/>
      <c r="W17" s="258"/>
      <c r="X17" s="258"/>
      <c r="Z17" s="258"/>
      <c r="AD17" s="258"/>
      <c r="AE17" s="258"/>
      <c r="AF17" s="258"/>
    </row>
    <row r="18" spans="1:32" ht="12" customHeight="1" x14ac:dyDescent="0.25">
      <c r="A18" s="796" t="str">
        <f>' 15'!A18</f>
        <v>listopad</v>
      </c>
      <c r="B18" s="388">
        <v>1695</v>
      </c>
      <c r="C18" s="388">
        <v>397562.56859593047</v>
      </c>
      <c r="D18" s="388">
        <v>4242066.75502</v>
      </c>
      <c r="E18" s="1211">
        <f t="shared" si="0"/>
        <v>234.55018796220088</v>
      </c>
      <c r="F18" s="1212">
        <f t="shared" si="1"/>
        <v>2502.6942507492627</v>
      </c>
      <c r="G18" s="915">
        <f>C18/' 25'!C18</f>
        <v>0.4349080128347087</v>
      </c>
      <c r="H18" s="894">
        <f t="shared" si="2"/>
        <v>1.8036750968673965E-2</v>
      </c>
      <c r="I18" s="892"/>
      <c r="J18" s="229"/>
      <c r="K18" s="899">
        <f t="shared" si="3"/>
        <v>2011</v>
      </c>
      <c r="L18" s="899">
        <f t="shared" si="4"/>
        <v>3544517.7146528307</v>
      </c>
      <c r="M18" s="897"/>
      <c r="N18" s="897"/>
      <c r="O18" s="897"/>
      <c r="R18" s="2188">
        <v>390518.87686534401</v>
      </c>
      <c r="T18" s="258"/>
      <c r="U18" s="258"/>
      <c r="V18" s="258"/>
      <c r="W18" s="258"/>
      <c r="X18" s="258"/>
      <c r="Z18" s="258"/>
      <c r="AD18" s="258"/>
      <c r="AE18" s="258"/>
      <c r="AF18" s="258"/>
    </row>
    <row r="19" spans="1:32" ht="12" customHeight="1" x14ac:dyDescent="0.25">
      <c r="A19" s="237" t="str">
        <f>' 15'!A19</f>
        <v>prosinec</v>
      </c>
      <c r="B19" s="389">
        <v>1692</v>
      </c>
      <c r="C19" s="389">
        <v>398394.21351557539</v>
      </c>
      <c r="D19" s="389">
        <v>4250940.5614200002</v>
      </c>
      <c r="E19" s="1211">
        <f t="shared" si="0"/>
        <v>235.45757299974906</v>
      </c>
      <c r="F19" s="1212">
        <f t="shared" si="1"/>
        <v>2512.3762183333333</v>
      </c>
      <c r="G19" s="915">
        <f>C19/' 25'!C19</f>
        <v>0.3638686258348558</v>
      </c>
      <c r="H19" s="894">
        <f t="shared" si="2"/>
        <v>5.1661103824604405E-2</v>
      </c>
      <c r="I19" s="893"/>
      <c r="J19" s="229"/>
      <c r="K19" s="899">
        <f t="shared" si="3"/>
        <v>2012</v>
      </c>
      <c r="L19" s="899">
        <f t="shared" si="4"/>
        <v>3542741.3316356624</v>
      </c>
      <c r="M19" s="897"/>
      <c r="N19" s="897"/>
      <c r="O19" s="897"/>
      <c r="R19" s="2188">
        <v>378823.75992296793</v>
      </c>
      <c r="T19" s="258"/>
      <c r="U19" s="258"/>
      <c r="V19" s="258"/>
      <c r="W19" s="258"/>
      <c r="X19" s="258"/>
      <c r="Z19" s="258"/>
      <c r="AD19" s="258"/>
      <c r="AE19" s="258"/>
      <c r="AF19" s="258"/>
    </row>
    <row r="20" spans="1:32" ht="12" customHeight="1" x14ac:dyDescent="0.25">
      <c r="A20" s="796" t="str">
        <f>' 15'!A20</f>
        <v>I. čtvrtletí</v>
      </c>
      <c r="B20" s="803">
        <f>B10</f>
        <v>1707</v>
      </c>
      <c r="C20" s="803">
        <f t="shared" ref="C20:D20" si="5">SUM(C8:C10)</f>
        <v>1208153.3862820873</v>
      </c>
      <c r="D20" s="803">
        <f t="shared" si="5"/>
        <v>12891221.9603879</v>
      </c>
      <c r="E20" s="1209">
        <f t="shared" si="0"/>
        <v>707.76413959114666</v>
      </c>
      <c r="F20" s="1210">
        <f t="shared" si="1"/>
        <v>7551.9753722248979</v>
      </c>
      <c r="G20" s="914">
        <f>C20/' 25'!C20</f>
        <v>0.36194691633976833</v>
      </c>
      <c r="H20" s="912">
        <f t="shared" si="2"/>
        <v>1.0999472869925165E-2</v>
      </c>
      <c r="I20" s="892"/>
      <c r="J20" s="229"/>
      <c r="K20" s="899">
        <f t="shared" si="3"/>
        <v>2013</v>
      </c>
      <c r="L20" s="899">
        <f t="shared" si="4"/>
        <v>3627323.0662095109</v>
      </c>
      <c r="M20" s="897"/>
      <c r="N20" s="897"/>
      <c r="O20" s="897"/>
      <c r="R20" s="2188">
        <v>1195008.9181080393</v>
      </c>
      <c r="T20" s="258"/>
      <c r="U20" s="258"/>
      <c r="V20" s="258"/>
      <c r="W20" s="258"/>
      <c r="AD20" s="258"/>
      <c r="AE20" s="258"/>
      <c r="AF20" s="258"/>
    </row>
    <row r="21" spans="1:32" ht="12" customHeight="1" x14ac:dyDescent="0.25">
      <c r="A21" s="796" t="str">
        <f>' 15'!A21</f>
        <v>II. čtvrtletí</v>
      </c>
      <c r="B21" s="388">
        <f>B13</f>
        <v>1695</v>
      </c>
      <c r="C21" s="388">
        <f t="shared" ref="C21:D21" si="6">SUM(C11:C13)</f>
        <v>733536.25059531862</v>
      </c>
      <c r="D21" s="388">
        <f t="shared" si="6"/>
        <v>7826968.6033120006</v>
      </c>
      <c r="E21" s="1211">
        <f t="shared" si="0"/>
        <v>432.76474961375732</v>
      </c>
      <c r="F21" s="1212">
        <f t="shared" si="1"/>
        <v>4617.6805919244844</v>
      </c>
      <c r="G21" s="915">
        <f>C21/' 25'!C21</f>
        <v>0.64587469378192641</v>
      </c>
      <c r="H21" s="894">
        <f t="shared" si="2"/>
        <v>-6.4855898418456293E-2</v>
      </c>
      <c r="I21" s="892"/>
      <c r="J21" s="229"/>
      <c r="K21" s="899">
        <f t="shared" si="3"/>
        <v>2014</v>
      </c>
      <c r="L21" s="899">
        <f t="shared" si="4"/>
        <v>3410397.2052618805</v>
      </c>
      <c r="M21" s="897"/>
      <c r="N21" s="897"/>
      <c r="O21" s="897"/>
      <c r="R21" s="2188">
        <v>784409.85657155956</v>
      </c>
    </row>
    <row r="22" spans="1:32" ht="12" customHeight="1" x14ac:dyDescent="0.25">
      <c r="A22" s="796" t="str">
        <f>' 15'!A22</f>
        <v>III. čtvrtletí</v>
      </c>
      <c r="B22" s="388">
        <f>B16</f>
        <v>1691</v>
      </c>
      <c r="C22" s="388">
        <f t="shared" ref="C22:D22" si="7">SUM(C14:C16)</f>
        <v>774310.80004231201</v>
      </c>
      <c r="D22" s="388">
        <f t="shared" si="7"/>
        <v>8262040.6506399987</v>
      </c>
      <c r="E22" s="1211">
        <f t="shared" si="0"/>
        <v>457.90112362052753</v>
      </c>
      <c r="F22" s="1212">
        <f t="shared" si="1"/>
        <v>4885.8903906800706</v>
      </c>
      <c r="G22" s="915">
        <f>C22/' 25'!C22</f>
        <v>0.73361600796499093</v>
      </c>
      <c r="H22" s="894">
        <f t="shared" si="2"/>
        <v>-3.0691887427290376E-3</v>
      </c>
      <c r="I22" s="892"/>
      <c r="J22" s="229"/>
      <c r="K22" s="899">
        <f t="shared" si="3"/>
        <v>2015</v>
      </c>
      <c r="L22" s="899">
        <f t="shared" si="4"/>
        <v>3522761.6740966924</v>
      </c>
      <c r="M22" s="897"/>
      <c r="N22" s="897"/>
      <c r="O22" s="897"/>
      <c r="R22" s="2188">
        <v>776694.6224340247</v>
      </c>
    </row>
    <row r="23" spans="1:32" ht="12" customHeight="1" x14ac:dyDescent="0.25">
      <c r="A23" s="237" t="str">
        <f>' 15'!A23</f>
        <v>IV. čtvrtletí</v>
      </c>
      <c r="B23" s="389">
        <f>B19</f>
        <v>1692</v>
      </c>
      <c r="C23" s="389">
        <f t="shared" ref="C23:D23" si="8">SUM(C17:C19)</f>
        <v>1138919.3798098695</v>
      </c>
      <c r="D23" s="389">
        <f t="shared" si="8"/>
        <v>12152482.198720001</v>
      </c>
      <c r="E23" s="1211">
        <f t="shared" si="0"/>
        <v>673.12020083325615</v>
      </c>
      <c r="F23" s="1212">
        <f t="shared" si="1"/>
        <v>7182.3180843498822</v>
      </c>
      <c r="G23" s="915">
        <f>C23/' 25'!C23</f>
        <v>0.42919306351484593</v>
      </c>
      <c r="H23" s="894">
        <f t="shared" si="2"/>
        <v>4.3317483188447949E-2</v>
      </c>
      <c r="I23" s="893"/>
      <c r="J23" s="229"/>
      <c r="K23" s="899">
        <f t="shared" si="3"/>
        <v>2016</v>
      </c>
      <c r="L23" s="899">
        <f t="shared" si="4"/>
        <v>3836358.4581271773</v>
      </c>
      <c r="M23" s="897"/>
      <c r="N23" s="897"/>
      <c r="O23" s="897"/>
      <c r="R23" s="2188">
        <v>1091632.6028863771</v>
      </c>
    </row>
    <row r="24" spans="1:32" ht="12" customHeight="1" x14ac:dyDescent="0.25">
      <c r="A24" s="796" t="str">
        <f>' 15'!A24</f>
        <v>I. pololetí</v>
      </c>
      <c r="B24" s="803">
        <f>B13</f>
        <v>1695</v>
      </c>
      <c r="C24" s="803">
        <f t="shared" ref="C24:D24" si="9">SUM(C8:C13)</f>
        <v>1941689.6368774059</v>
      </c>
      <c r="D24" s="803">
        <f t="shared" si="9"/>
        <v>20718190.563699901</v>
      </c>
      <c r="E24" s="1209">
        <f t="shared" si="0"/>
        <v>1145.5396087772306</v>
      </c>
      <c r="F24" s="1210">
        <f t="shared" si="1"/>
        <v>12223.121276519116</v>
      </c>
      <c r="G24" s="914">
        <f>C24/' 25'!C24</f>
        <v>0.43402756672315751</v>
      </c>
      <c r="H24" s="912">
        <f t="shared" si="2"/>
        <v>-1.9060715339683381E-2</v>
      </c>
      <c r="I24" s="892"/>
      <c r="J24" s="229"/>
      <c r="K24" s="899">
        <f t="shared" si="3"/>
        <v>2017</v>
      </c>
      <c r="L24" s="899">
        <f t="shared" si="4"/>
        <v>3847746</v>
      </c>
      <c r="M24" s="897"/>
      <c r="N24" s="897"/>
      <c r="O24" s="897"/>
      <c r="R24" s="2188">
        <v>1979418.7746795986</v>
      </c>
      <c r="T24" s="258"/>
      <c r="U24" s="258"/>
      <c r="V24" s="258"/>
      <c r="W24" s="258"/>
      <c r="X24" s="258"/>
      <c r="Z24" s="258"/>
    </row>
    <row r="25" spans="1:32" ht="12" customHeight="1" x14ac:dyDescent="0.25">
      <c r="A25" s="237" t="str">
        <f>' 15'!A25</f>
        <v>II. pololetí</v>
      </c>
      <c r="B25" s="389">
        <f>B19</f>
        <v>1692</v>
      </c>
      <c r="C25" s="389">
        <f t="shared" ref="C25:D25" si="10">SUM(C14:C19)</f>
        <v>1913230.1798521816</v>
      </c>
      <c r="D25" s="389">
        <f t="shared" si="10"/>
        <v>20414522.84936</v>
      </c>
      <c r="E25" s="1211">
        <f t="shared" si="0"/>
        <v>1130.750697312164</v>
      </c>
      <c r="F25" s="1212">
        <f t="shared" si="1"/>
        <v>12065.320832955083</v>
      </c>
      <c r="G25" s="915">
        <f>C25/' 25'!C25</f>
        <v>0.51582045495557149</v>
      </c>
      <c r="H25" s="894">
        <f t="shared" si="2"/>
        <v>2.4033774128661686E-2</v>
      </c>
      <c r="I25" s="893"/>
      <c r="J25" s="229"/>
      <c r="K25" s="899">
        <f t="shared" si="3"/>
        <v>2018</v>
      </c>
      <c r="L25" s="899">
        <f t="shared" si="4"/>
        <v>3854919.8167295875</v>
      </c>
      <c r="M25" s="897"/>
      <c r="N25" s="897"/>
      <c r="O25" s="897"/>
      <c r="R25" s="2188">
        <v>1868327.2253204018</v>
      </c>
      <c r="W25" s="258"/>
      <c r="X25" s="258"/>
      <c r="Z25" s="258"/>
    </row>
    <row r="26" spans="1:32" ht="12" customHeight="1" x14ac:dyDescent="0.25">
      <c r="A26" s="902" t="str">
        <f>' 15'!A26</f>
        <v>rok</v>
      </c>
      <c r="B26" s="903">
        <f>B19</f>
        <v>1692</v>
      </c>
      <c r="C26" s="903">
        <f t="shared" ref="C26:D26" si="11">SUM(C8:C19)</f>
        <v>3854919.8167295875</v>
      </c>
      <c r="D26" s="903">
        <f t="shared" si="11"/>
        <v>41132713.413059898</v>
      </c>
      <c r="E26" s="1213">
        <f t="shared" si="0"/>
        <v>2278.3214046865173</v>
      </c>
      <c r="F26" s="1214">
        <f t="shared" si="1"/>
        <v>24310.114310319088</v>
      </c>
      <c r="G26" s="917">
        <f>C26/' 25'!C26</f>
        <v>0.47110286032053883</v>
      </c>
      <c r="H26" s="913">
        <f t="shared" si="2"/>
        <v>1.8644205541601506E-3</v>
      </c>
      <c r="I26" s="229"/>
      <c r="J26" s="2572" t="s">
        <v>441</v>
      </c>
      <c r="K26" s="2572"/>
      <c r="L26" s="2572"/>
      <c r="M26" s="2572"/>
      <c r="N26" s="2572"/>
      <c r="O26" s="2572"/>
      <c r="P26" s="2572"/>
      <c r="R26" s="2188">
        <v>3847746</v>
      </c>
      <c r="W26" s="258"/>
      <c r="X26" s="258"/>
      <c r="Z26" s="258"/>
    </row>
    <row r="27" spans="1:32" ht="12" customHeight="1" x14ac:dyDescent="0.25">
      <c r="C27" s="824"/>
      <c r="D27" s="1071"/>
      <c r="E27" s="207"/>
      <c r="F27" s="31"/>
      <c r="G27" s="916"/>
      <c r="K27" s="421"/>
      <c r="L27" s="898" t="str">
        <f>B5</f>
        <v>Počet zákazníků ke konci období</v>
      </c>
      <c r="W27" s="258"/>
      <c r="X27" s="258"/>
      <c r="Z27" s="258"/>
    </row>
    <row r="28" spans="1:32" ht="12" customHeight="1" x14ac:dyDescent="0.25">
      <c r="A28" s="864">
        <v>2009</v>
      </c>
      <c r="B28" s="388">
        <v>1743</v>
      </c>
      <c r="C28" s="388">
        <v>3421479.4389663227</v>
      </c>
      <c r="D28" s="388">
        <v>36171061.733797006</v>
      </c>
      <c r="E28" s="1211">
        <v>1962.983040141321</v>
      </c>
      <c r="F28" s="1212">
        <v>20752.18688112278</v>
      </c>
      <c r="G28" s="915">
        <v>0.38104501948573621</v>
      </c>
      <c r="H28" s="894">
        <v>-0.14135077952932679</v>
      </c>
      <c r="I28" s="229"/>
      <c r="J28" s="472"/>
      <c r="K28" s="900">
        <f>A28</f>
        <v>2009</v>
      </c>
      <c r="L28" s="901">
        <f>B28</f>
        <v>1743</v>
      </c>
      <c r="M28" s="472"/>
      <c r="N28" s="896"/>
      <c r="P28" s="472"/>
      <c r="W28" s="258"/>
      <c r="X28" s="258"/>
      <c r="Z28" s="258"/>
    </row>
    <row r="29" spans="1:32" ht="12" customHeight="1" x14ac:dyDescent="0.25">
      <c r="A29" s="237">
        <v>2010</v>
      </c>
      <c r="B29" s="388">
        <v>1742</v>
      </c>
      <c r="C29" s="388">
        <v>3650037.5800403813</v>
      </c>
      <c r="D29" s="388">
        <v>38677391.023540005</v>
      </c>
      <c r="E29" s="1211">
        <v>2095.3143398624461</v>
      </c>
      <c r="F29" s="1212">
        <v>22202.865111102183</v>
      </c>
      <c r="G29" s="915">
        <v>0.45141552309744309</v>
      </c>
      <c r="H29" s="895">
        <v>6.6800968747925391E-2</v>
      </c>
      <c r="I29" s="893"/>
      <c r="J29" s="472"/>
      <c r="K29" s="900">
        <f t="shared" ref="K29:K37" si="12">A29</f>
        <v>2010</v>
      </c>
      <c r="L29" s="901">
        <f t="shared" ref="L29:L37" si="13">B29</f>
        <v>1742</v>
      </c>
      <c r="M29" s="472"/>
      <c r="N29" s="896"/>
      <c r="P29" s="472"/>
      <c r="W29" s="258"/>
      <c r="X29" s="258"/>
      <c r="Z29" s="258"/>
    </row>
    <row r="30" spans="1:32" ht="12" customHeight="1" x14ac:dyDescent="0.25">
      <c r="A30" s="864">
        <v>2011</v>
      </c>
      <c r="B30" s="803">
        <v>1707</v>
      </c>
      <c r="C30" s="803">
        <v>3544517.7146528307</v>
      </c>
      <c r="D30" s="803">
        <v>37545675.106721006</v>
      </c>
      <c r="E30" s="1209">
        <v>2076.4602897790455</v>
      </c>
      <c r="F30" s="1210">
        <v>21995.123085366729</v>
      </c>
      <c r="G30" s="914">
        <v>0.43447167888341004</v>
      </c>
      <c r="H30" s="894">
        <v>-2.8909254514136579E-2</v>
      </c>
      <c r="I30" s="229"/>
      <c r="J30" s="472"/>
      <c r="K30" s="900">
        <f t="shared" si="12"/>
        <v>2011</v>
      </c>
      <c r="L30" s="901">
        <f t="shared" si="13"/>
        <v>1707</v>
      </c>
      <c r="M30" s="472"/>
      <c r="N30" s="896"/>
      <c r="P30" s="472"/>
      <c r="W30" s="258"/>
      <c r="X30" s="258"/>
      <c r="Z30" s="258"/>
    </row>
    <row r="31" spans="1:32" ht="12" customHeight="1" x14ac:dyDescent="0.25">
      <c r="A31" s="237">
        <v>2012</v>
      </c>
      <c r="B31" s="388">
        <v>1652</v>
      </c>
      <c r="C31" s="388">
        <v>3542741.3316356624</v>
      </c>
      <c r="D31" s="388">
        <v>37484925.936778106</v>
      </c>
      <c r="E31" s="1211">
        <v>2144.5165445736457</v>
      </c>
      <c r="F31" s="1212">
        <v>22690.633133642921</v>
      </c>
      <c r="G31" s="915">
        <v>0.42801750881493861</v>
      </c>
      <c r="H31" s="895">
        <v>-5.0116353201591179E-4</v>
      </c>
      <c r="I31" s="893"/>
      <c r="J31" s="472"/>
      <c r="K31" s="900">
        <f t="shared" si="12"/>
        <v>2012</v>
      </c>
      <c r="L31" s="901">
        <f t="shared" si="13"/>
        <v>1652</v>
      </c>
      <c r="M31" s="472"/>
      <c r="N31" s="896"/>
      <c r="P31" s="472"/>
      <c r="W31" s="258"/>
      <c r="X31" s="258"/>
      <c r="Z31" s="258"/>
    </row>
    <row r="32" spans="1:32" ht="12" customHeight="1" x14ac:dyDescent="0.25">
      <c r="A32" s="864">
        <v>2013</v>
      </c>
      <c r="B32" s="803">
        <v>1637</v>
      </c>
      <c r="C32" s="803">
        <v>3627323.0662095109</v>
      </c>
      <c r="D32" s="803">
        <v>38572429.434018999</v>
      </c>
      <c r="E32" s="1209">
        <v>2215.8357154609107</v>
      </c>
      <c r="F32" s="1210">
        <v>23562.876868673793</v>
      </c>
      <c r="G32" s="914">
        <v>0.49822993604305493</v>
      </c>
      <c r="H32" s="894">
        <v>2.3874657124571291E-2</v>
      </c>
      <c r="I32" s="229"/>
      <c r="J32" s="472"/>
      <c r="K32" s="900">
        <f t="shared" si="12"/>
        <v>2013</v>
      </c>
      <c r="L32" s="901">
        <f t="shared" si="13"/>
        <v>1637</v>
      </c>
      <c r="M32" s="472"/>
      <c r="N32" s="896"/>
      <c r="P32" s="472"/>
      <c r="W32" s="258"/>
      <c r="X32" s="258"/>
      <c r="Z32" s="258"/>
    </row>
    <row r="33" spans="1:26" ht="12" customHeight="1" x14ac:dyDescent="0.25">
      <c r="A33" s="237">
        <v>2014</v>
      </c>
      <c r="B33" s="388">
        <v>1599</v>
      </c>
      <c r="C33" s="388">
        <v>3410397.2052618805</v>
      </c>
      <c r="D33" s="388">
        <v>36263816.274877004</v>
      </c>
      <c r="E33" s="1211">
        <v>2132.8312728341966</v>
      </c>
      <c r="F33" s="1212">
        <v>22679.05958403815</v>
      </c>
      <c r="G33" s="915">
        <v>0.44829027025192603</v>
      </c>
      <c r="H33" s="895">
        <v>-5.9803292121513203E-2</v>
      </c>
      <c r="I33" s="893"/>
      <c r="J33" s="472"/>
      <c r="K33" s="900">
        <f t="shared" si="12"/>
        <v>2014</v>
      </c>
      <c r="L33" s="901">
        <f t="shared" si="13"/>
        <v>1599</v>
      </c>
      <c r="M33" s="472"/>
      <c r="N33" s="896"/>
      <c r="P33" s="472"/>
      <c r="W33" s="258"/>
      <c r="X33" s="258"/>
      <c r="Z33" s="258"/>
    </row>
    <row r="34" spans="1:26" ht="12" customHeight="1" x14ac:dyDescent="0.25">
      <c r="A34" s="864">
        <v>2015</v>
      </c>
      <c r="B34" s="803">
        <v>1606</v>
      </c>
      <c r="C34" s="803">
        <v>3522761.6740966924</v>
      </c>
      <c r="D34" s="803">
        <v>37559635.195127994</v>
      </c>
      <c r="E34" s="1209">
        <v>2193.500419736421</v>
      </c>
      <c r="F34" s="1210">
        <v>23387.070482645078</v>
      </c>
      <c r="G34" s="914">
        <v>0.42673584395352337</v>
      </c>
      <c r="H34" s="894">
        <v>3.2947619315851356E-2</v>
      </c>
      <c r="I34" s="229"/>
      <c r="J34" s="472"/>
      <c r="K34" s="900">
        <f t="shared" si="12"/>
        <v>2015</v>
      </c>
      <c r="L34" s="901">
        <f t="shared" si="13"/>
        <v>1606</v>
      </c>
      <c r="M34" s="472"/>
      <c r="N34" s="896"/>
      <c r="P34" s="472"/>
      <c r="W34" s="258"/>
      <c r="X34" s="258"/>
      <c r="Z34" s="258"/>
    </row>
    <row r="35" spans="1:26" ht="12" customHeight="1" x14ac:dyDescent="0.25">
      <c r="A35" s="237">
        <v>2016</v>
      </c>
      <c r="B35" s="388">
        <v>1618</v>
      </c>
      <c r="C35" s="388">
        <v>3836358.4581271773</v>
      </c>
      <c r="D35" s="388">
        <v>41022704.505940005</v>
      </c>
      <c r="E35" s="1211">
        <v>2371.0497269018401</v>
      </c>
      <c r="F35" s="1212">
        <v>25353.958285500623</v>
      </c>
      <c r="G35" s="915">
        <v>0.44988170238034997</v>
      </c>
      <c r="H35" s="895">
        <v>8.9020153232732546E-2</v>
      </c>
      <c r="I35" s="893"/>
      <c r="J35" s="472"/>
      <c r="K35" s="900">
        <f t="shared" si="12"/>
        <v>2016</v>
      </c>
      <c r="L35" s="901">
        <f t="shared" si="13"/>
        <v>1618</v>
      </c>
      <c r="M35" s="472"/>
      <c r="N35" s="896"/>
      <c r="P35" s="472"/>
      <c r="W35" s="258"/>
      <c r="X35" s="258"/>
      <c r="Z35" s="258"/>
    </row>
    <row r="36" spans="1:26" ht="12" customHeight="1" x14ac:dyDescent="0.25">
      <c r="A36" s="864">
        <v>2017</v>
      </c>
      <c r="B36" s="803">
        <v>1703</v>
      </c>
      <c r="C36" s="803">
        <v>3847746</v>
      </c>
      <c r="D36" s="803">
        <v>41058748.2441696</v>
      </c>
      <c r="E36" s="1209">
        <v>2259.392836171462</v>
      </c>
      <c r="F36" s="1210">
        <v>24109.658393522961</v>
      </c>
      <c r="G36" s="914">
        <v>0.45121709550890915</v>
      </c>
      <c r="H36" s="894">
        <v>2.968320608492309E-3</v>
      </c>
      <c r="I36" s="229"/>
      <c r="J36" s="472"/>
      <c r="K36" s="900">
        <f t="shared" si="12"/>
        <v>2017</v>
      </c>
      <c r="L36" s="901">
        <f t="shared" si="13"/>
        <v>1703</v>
      </c>
      <c r="M36" s="472"/>
      <c r="N36" s="896"/>
      <c r="P36" s="472"/>
      <c r="Y36" s="258"/>
      <c r="Z36" s="258"/>
    </row>
    <row r="37" spans="1:26" ht="12" customHeight="1" x14ac:dyDescent="0.25">
      <c r="A37" s="864">
        <v>2018</v>
      </c>
      <c r="B37" s="388">
        <f>B26</f>
        <v>1692</v>
      </c>
      <c r="C37" s="388">
        <f t="shared" ref="C37:F37" si="14">C26</f>
        <v>3854919.8167295875</v>
      </c>
      <c r="D37" s="388">
        <f t="shared" si="14"/>
        <v>41132713.413059898</v>
      </c>
      <c r="E37" s="388">
        <f t="shared" si="14"/>
        <v>2278.3214046865173</v>
      </c>
      <c r="F37" s="388">
        <f t="shared" si="14"/>
        <v>24310.114310319088</v>
      </c>
      <c r="G37" s="915">
        <f>C37/' 25'!C37</f>
        <v>0.47110286032053883</v>
      </c>
      <c r="H37" s="894">
        <f>(C37-C36)/C36</f>
        <v>1.8644205541601506E-3</v>
      </c>
      <c r="I37" s="229"/>
      <c r="J37" s="472"/>
      <c r="K37" s="900">
        <f t="shared" si="12"/>
        <v>2018</v>
      </c>
      <c r="L37" s="901">
        <f t="shared" si="13"/>
        <v>1692</v>
      </c>
      <c r="M37" s="472"/>
      <c r="N37" s="896"/>
      <c r="P37" s="472"/>
      <c r="Z37" s="258"/>
    </row>
    <row r="38" spans="1:26" ht="12" customHeight="1" x14ac:dyDescent="0.25">
      <c r="A38" s="799"/>
      <c r="C38" s="800"/>
      <c r="D38" s="217"/>
      <c r="Z38" s="258"/>
    </row>
    <row r="39" spans="1:26" ht="14.1" customHeight="1" x14ac:dyDescent="0.25">
      <c r="A39" s="799"/>
      <c r="C39" s="800"/>
      <c r="D39" s="217"/>
    </row>
    <row r="40" spans="1:26" ht="14.1" customHeight="1" x14ac:dyDescent="0.25">
      <c r="C40" s="800"/>
      <c r="D40" s="217"/>
    </row>
    <row r="41" spans="1:26" ht="14.1" customHeight="1" x14ac:dyDescent="0.25">
      <c r="C41" s="800"/>
      <c r="D41" s="421"/>
    </row>
    <row r="42" spans="1:26" ht="14.1" customHeight="1" x14ac:dyDescent="0.25"/>
    <row r="43" spans="1:26" ht="14.1" customHeight="1" x14ac:dyDescent="0.25"/>
    <row r="44" spans="1:26" ht="14.1" customHeight="1" x14ac:dyDescent="0.25"/>
    <row r="45" spans="1:26" ht="14.1" customHeight="1" x14ac:dyDescent="0.25"/>
    <row r="46" spans="1:26" ht="14.1" customHeight="1" x14ac:dyDescent="0.25"/>
    <row r="47" spans="1:26" ht="14.1" customHeight="1" x14ac:dyDescent="0.25"/>
    <row r="48" spans="1:26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1">
    <mergeCell ref="O2:P2"/>
    <mergeCell ref="J4:P4"/>
    <mergeCell ref="J14:P14"/>
    <mergeCell ref="J26:P26"/>
    <mergeCell ref="C5:F5"/>
    <mergeCell ref="G5:G6"/>
    <mergeCell ref="H5:H6"/>
    <mergeCell ref="B4:H4"/>
    <mergeCell ref="B5:B7"/>
    <mergeCell ref="E6:F6"/>
    <mergeCell ref="C6:D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2"/>
  <sheetViews>
    <sheetView view="pageBreakPreview" zoomScaleNormal="100" zoomScaleSheetLayoutView="100" workbookViewId="0"/>
  </sheetViews>
  <sheetFormatPr defaultRowHeight="12.75" x14ac:dyDescent="0.25"/>
  <cols>
    <col min="1" max="1" width="8.42578125" style="13" customWidth="1"/>
    <col min="2" max="8" width="9.7109375" style="13" customWidth="1"/>
    <col min="9" max="9" width="1.7109375" style="13" customWidth="1"/>
    <col min="10" max="10" width="7.42578125" style="13" customWidth="1"/>
    <col min="11" max="15" width="9.7109375" style="13" customWidth="1"/>
    <col min="16" max="16" width="9.5703125" style="13" customWidth="1"/>
    <col min="17" max="17" width="9.140625" style="13"/>
    <col min="18" max="18" width="9.140625" style="2187"/>
    <col min="19" max="245" width="9.140625" style="13"/>
    <col min="246" max="258" width="10.7109375" style="13" customWidth="1"/>
    <col min="259" max="501" width="9.140625" style="13"/>
    <col min="502" max="514" width="10.7109375" style="13" customWidth="1"/>
    <col min="515" max="757" width="9.140625" style="13"/>
    <col min="758" max="770" width="10.7109375" style="13" customWidth="1"/>
    <col min="771" max="1013" width="9.140625" style="13"/>
    <col min="1014" max="1026" width="10.7109375" style="13" customWidth="1"/>
    <col min="1027" max="1269" width="9.140625" style="13"/>
    <col min="1270" max="1282" width="10.7109375" style="13" customWidth="1"/>
    <col min="1283" max="1525" width="9.140625" style="13"/>
    <col min="1526" max="1538" width="10.7109375" style="13" customWidth="1"/>
    <col min="1539" max="1781" width="9.140625" style="13"/>
    <col min="1782" max="1794" width="10.7109375" style="13" customWidth="1"/>
    <col min="1795" max="2037" width="9.140625" style="13"/>
    <col min="2038" max="2050" width="10.7109375" style="13" customWidth="1"/>
    <col min="2051" max="2293" width="9.140625" style="13"/>
    <col min="2294" max="2306" width="10.7109375" style="13" customWidth="1"/>
    <col min="2307" max="2549" width="9.140625" style="13"/>
    <col min="2550" max="2562" width="10.7109375" style="13" customWidth="1"/>
    <col min="2563" max="2805" width="9.140625" style="13"/>
    <col min="2806" max="2818" width="10.7109375" style="13" customWidth="1"/>
    <col min="2819" max="3061" width="9.140625" style="13"/>
    <col min="3062" max="3074" width="10.7109375" style="13" customWidth="1"/>
    <col min="3075" max="3317" width="9.140625" style="13"/>
    <col min="3318" max="3330" width="10.7109375" style="13" customWidth="1"/>
    <col min="3331" max="3573" width="9.140625" style="13"/>
    <col min="3574" max="3586" width="10.7109375" style="13" customWidth="1"/>
    <col min="3587" max="3829" width="9.140625" style="13"/>
    <col min="3830" max="3842" width="10.7109375" style="13" customWidth="1"/>
    <col min="3843" max="4085" width="9.140625" style="13"/>
    <col min="4086" max="4098" width="10.7109375" style="13" customWidth="1"/>
    <col min="4099" max="4341" width="9.140625" style="13"/>
    <col min="4342" max="4354" width="10.7109375" style="13" customWidth="1"/>
    <col min="4355" max="4597" width="9.140625" style="13"/>
    <col min="4598" max="4610" width="10.7109375" style="13" customWidth="1"/>
    <col min="4611" max="4853" width="9.140625" style="13"/>
    <col min="4854" max="4866" width="10.7109375" style="13" customWidth="1"/>
    <col min="4867" max="5109" width="9.140625" style="13"/>
    <col min="5110" max="5122" width="10.7109375" style="13" customWidth="1"/>
    <col min="5123" max="5365" width="9.140625" style="13"/>
    <col min="5366" max="5378" width="10.7109375" style="13" customWidth="1"/>
    <col min="5379" max="5621" width="9.140625" style="13"/>
    <col min="5622" max="5634" width="10.7109375" style="13" customWidth="1"/>
    <col min="5635" max="5877" width="9.140625" style="13"/>
    <col min="5878" max="5890" width="10.7109375" style="13" customWidth="1"/>
    <col min="5891" max="6133" width="9.140625" style="13"/>
    <col min="6134" max="6146" width="10.7109375" style="13" customWidth="1"/>
    <col min="6147" max="6389" width="9.140625" style="13"/>
    <col min="6390" max="6402" width="10.7109375" style="13" customWidth="1"/>
    <col min="6403" max="6645" width="9.140625" style="13"/>
    <col min="6646" max="6658" width="10.7109375" style="13" customWidth="1"/>
    <col min="6659" max="6901" width="9.140625" style="13"/>
    <col min="6902" max="6914" width="10.7109375" style="13" customWidth="1"/>
    <col min="6915" max="7157" width="9.140625" style="13"/>
    <col min="7158" max="7170" width="10.7109375" style="13" customWidth="1"/>
    <col min="7171" max="7413" width="9.140625" style="13"/>
    <col min="7414" max="7426" width="10.7109375" style="13" customWidth="1"/>
    <col min="7427" max="7669" width="9.140625" style="13"/>
    <col min="7670" max="7682" width="10.7109375" style="13" customWidth="1"/>
    <col min="7683" max="7925" width="9.140625" style="13"/>
    <col min="7926" max="7938" width="10.7109375" style="13" customWidth="1"/>
    <col min="7939" max="8181" width="9.140625" style="13"/>
    <col min="8182" max="8194" width="10.7109375" style="13" customWidth="1"/>
    <col min="8195" max="8437" width="9.140625" style="13"/>
    <col min="8438" max="8450" width="10.7109375" style="13" customWidth="1"/>
    <col min="8451" max="8693" width="9.140625" style="13"/>
    <col min="8694" max="8706" width="10.7109375" style="13" customWidth="1"/>
    <col min="8707" max="8949" width="9.140625" style="13"/>
    <col min="8950" max="8962" width="10.7109375" style="13" customWidth="1"/>
    <col min="8963" max="9205" width="9.140625" style="13"/>
    <col min="9206" max="9218" width="10.7109375" style="13" customWidth="1"/>
    <col min="9219" max="9461" width="9.140625" style="13"/>
    <col min="9462" max="9474" width="10.7109375" style="13" customWidth="1"/>
    <col min="9475" max="9717" width="9.140625" style="13"/>
    <col min="9718" max="9730" width="10.7109375" style="13" customWidth="1"/>
    <col min="9731" max="9973" width="9.140625" style="13"/>
    <col min="9974" max="9986" width="10.7109375" style="13" customWidth="1"/>
    <col min="9987" max="10229" width="9.140625" style="13"/>
    <col min="10230" max="10242" width="10.7109375" style="13" customWidth="1"/>
    <col min="10243" max="10485" width="9.140625" style="13"/>
    <col min="10486" max="10498" width="10.7109375" style="13" customWidth="1"/>
    <col min="10499" max="10741" width="9.140625" style="13"/>
    <col min="10742" max="10754" width="10.7109375" style="13" customWidth="1"/>
    <col min="10755" max="10997" width="9.140625" style="13"/>
    <col min="10998" max="11010" width="10.7109375" style="13" customWidth="1"/>
    <col min="11011" max="11253" width="9.140625" style="13"/>
    <col min="11254" max="11266" width="10.7109375" style="13" customWidth="1"/>
    <col min="11267" max="11509" width="9.140625" style="13"/>
    <col min="11510" max="11522" width="10.7109375" style="13" customWidth="1"/>
    <col min="11523" max="11765" width="9.140625" style="13"/>
    <col min="11766" max="11778" width="10.7109375" style="13" customWidth="1"/>
    <col min="11779" max="12021" width="9.140625" style="13"/>
    <col min="12022" max="12034" width="10.7109375" style="13" customWidth="1"/>
    <col min="12035" max="12277" width="9.140625" style="13"/>
    <col min="12278" max="12290" width="10.7109375" style="13" customWidth="1"/>
    <col min="12291" max="12533" width="9.140625" style="13"/>
    <col min="12534" max="12546" width="10.7109375" style="13" customWidth="1"/>
    <col min="12547" max="12789" width="9.140625" style="13"/>
    <col min="12790" max="12802" width="10.7109375" style="13" customWidth="1"/>
    <col min="12803" max="13045" width="9.140625" style="13"/>
    <col min="13046" max="13058" width="10.7109375" style="13" customWidth="1"/>
    <col min="13059" max="13301" width="9.140625" style="13"/>
    <col min="13302" max="13314" width="10.7109375" style="13" customWidth="1"/>
    <col min="13315" max="13557" width="9.140625" style="13"/>
    <col min="13558" max="13570" width="10.7109375" style="13" customWidth="1"/>
    <col min="13571" max="13813" width="9.140625" style="13"/>
    <col min="13814" max="13826" width="10.7109375" style="13" customWidth="1"/>
    <col min="13827" max="14069" width="9.140625" style="13"/>
    <col min="14070" max="14082" width="10.7109375" style="13" customWidth="1"/>
    <col min="14083" max="14325" width="9.140625" style="13"/>
    <col min="14326" max="14338" width="10.7109375" style="13" customWidth="1"/>
    <col min="14339" max="14581" width="9.140625" style="13"/>
    <col min="14582" max="14594" width="10.7109375" style="13" customWidth="1"/>
    <col min="14595" max="14837" width="9.140625" style="13"/>
    <col min="14838" max="14850" width="10.7109375" style="13" customWidth="1"/>
    <col min="14851" max="15093" width="9.140625" style="13"/>
    <col min="15094" max="15106" width="10.7109375" style="13" customWidth="1"/>
    <col min="15107" max="15349" width="9.140625" style="13"/>
    <col min="15350" max="15362" width="10.7109375" style="13" customWidth="1"/>
    <col min="15363" max="15605" width="9.140625" style="13"/>
    <col min="15606" max="15618" width="10.7109375" style="13" customWidth="1"/>
    <col min="15619" max="15861" width="9.140625" style="13"/>
    <col min="15862" max="15874" width="10.7109375" style="13" customWidth="1"/>
    <col min="15875" max="16117" width="9.140625" style="13"/>
    <col min="16118" max="16130" width="10.7109375" style="13" customWidth="1"/>
    <col min="16131" max="16384" width="9.140625" style="13"/>
  </cols>
  <sheetData>
    <row r="2" spans="1:25" ht="20.100000000000001" customHeight="1" thickBot="1" x14ac:dyDescent="0.3">
      <c r="A2" s="1697" t="s">
        <v>660</v>
      </c>
      <c r="B2" s="1721"/>
      <c r="C2" s="1721"/>
      <c r="D2" s="1721"/>
      <c r="E2" s="1746"/>
      <c r="F2" s="1747"/>
      <c r="G2" s="1746"/>
      <c r="H2" s="1746"/>
      <c r="I2" s="1746"/>
      <c r="J2" s="1746"/>
      <c r="K2" s="1746"/>
      <c r="L2" s="1746"/>
      <c r="M2" s="1746"/>
      <c r="N2" s="1746"/>
      <c r="O2" s="2401" t="s">
        <v>535</v>
      </c>
      <c r="P2" s="2401"/>
    </row>
    <row r="3" spans="1:25" ht="15" customHeight="1" x14ac:dyDescent="0.25">
      <c r="A3" s="635"/>
      <c r="B3" s="635"/>
      <c r="C3" s="635"/>
      <c r="D3" s="635"/>
      <c r="F3" s="861"/>
    </row>
    <row r="4" spans="1:25" ht="16.5" customHeight="1" x14ac:dyDescent="0.25">
      <c r="A4" s="825"/>
      <c r="B4" s="2573">
        <v>2018</v>
      </c>
      <c r="C4" s="2574"/>
      <c r="D4" s="2574"/>
      <c r="E4" s="2574"/>
      <c r="F4" s="2574"/>
      <c r="G4" s="2574"/>
      <c r="H4" s="2575"/>
      <c r="I4" s="862"/>
      <c r="J4" s="2399" t="s">
        <v>449</v>
      </c>
      <c r="K4" s="2399"/>
      <c r="L4" s="2399"/>
      <c r="M4" s="2399"/>
      <c r="N4" s="2399"/>
      <c r="O4" s="2399"/>
      <c r="P4" s="2399"/>
    </row>
    <row r="5" spans="1:25" ht="27" customHeight="1" x14ac:dyDescent="0.25">
      <c r="A5" s="867"/>
      <c r="B5" s="2459" t="s">
        <v>414</v>
      </c>
      <c r="C5" s="2576" t="s">
        <v>448</v>
      </c>
      <c r="D5" s="2577"/>
      <c r="E5" s="2577"/>
      <c r="F5" s="2578"/>
      <c r="G5" s="2459" t="s">
        <v>413</v>
      </c>
      <c r="H5" s="2459" t="s">
        <v>415</v>
      </c>
      <c r="I5" s="865"/>
      <c r="J5" s="865"/>
      <c r="K5" s="865"/>
      <c r="L5" s="865"/>
      <c r="M5" s="865"/>
      <c r="N5" s="865"/>
      <c r="O5" s="865"/>
    </row>
    <row r="6" spans="1:25" ht="26.25" customHeight="1" x14ac:dyDescent="0.25">
      <c r="A6" s="826"/>
      <c r="B6" s="2459"/>
      <c r="C6" s="2576" t="s">
        <v>416</v>
      </c>
      <c r="D6" s="2578"/>
      <c r="E6" s="2398" t="s">
        <v>417</v>
      </c>
      <c r="F6" s="2400"/>
      <c r="G6" s="2459"/>
      <c r="H6" s="2459"/>
      <c r="I6" s="865"/>
      <c r="J6" s="865"/>
      <c r="K6" s="865"/>
      <c r="L6" s="865"/>
      <c r="M6" s="865"/>
      <c r="N6" s="865"/>
      <c r="O6" s="865"/>
    </row>
    <row r="7" spans="1:25" ht="14.1" customHeight="1" x14ac:dyDescent="0.25">
      <c r="A7" s="237" t="str">
        <f>' 15'!A7</f>
        <v>období</v>
      </c>
      <c r="B7" s="2460"/>
      <c r="C7" s="804" t="s">
        <v>399</v>
      </c>
      <c r="D7" s="920" t="s">
        <v>3</v>
      </c>
      <c r="E7" s="804" t="s">
        <v>399</v>
      </c>
      <c r="F7" s="920" t="s">
        <v>3</v>
      </c>
      <c r="G7" s="863" t="s">
        <v>51</v>
      </c>
      <c r="H7" s="863" t="s">
        <v>51</v>
      </c>
      <c r="I7" s="868"/>
      <c r="J7" s="861"/>
      <c r="K7" s="861"/>
      <c r="L7" s="861"/>
      <c r="M7" s="861"/>
      <c r="N7" s="861"/>
      <c r="O7" s="861"/>
      <c r="R7" s="2187">
        <v>2017</v>
      </c>
    </row>
    <row r="8" spans="1:25" ht="12" customHeight="1" x14ac:dyDescent="0.25">
      <c r="A8" s="864" t="str">
        <f>' 15'!A8</f>
        <v>leden</v>
      </c>
      <c r="B8" s="803">
        <v>6826</v>
      </c>
      <c r="C8" s="803">
        <v>110666.56739971308</v>
      </c>
      <c r="D8" s="803">
        <v>1175347.8506310785</v>
      </c>
      <c r="E8" s="1209">
        <f>C8/B8</f>
        <v>16.212506211502063</v>
      </c>
      <c r="F8" s="1210">
        <f>D8/B8</f>
        <v>172.18691043525908</v>
      </c>
      <c r="G8" s="914">
        <f>C8/' 25'!C8</f>
        <v>0.10213767003166153</v>
      </c>
      <c r="H8" s="912">
        <f>(C8-R8)/R8</f>
        <v>-0.28582452750335435</v>
      </c>
      <c r="I8" s="892"/>
      <c r="J8" s="229"/>
      <c r="K8" s="229"/>
      <c r="L8" s="229"/>
      <c r="M8" s="229"/>
      <c r="N8" s="229"/>
      <c r="O8" s="229"/>
      <c r="R8" s="2188">
        <v>154957.11020827989</v>
      </c>
      <c r="S8" s="31"/>
      <c r="T8" s="31"/>
      <c r="U8" s="31"/>
      <c r="W8" s="31"/>
      <c r="X8" s="31"/>
      <c r="Y8" s="258"/>
    </row>
    <row r="9" spans="1:25" ht="12" customHeight="1" x14ac:dyDescent="0.25">
      <c r="A9" s="864" t="str">
        <f>' 15'!A9</f>
        <v>únor</v>
      </c>
      <c r="B9" s="388">
        <v>6827</v>
      </c>
      <c r="C9" s="388">
        <v>119722.07175063391</v>
      </c>
      <c r="D9" s="388">
        <v>1275039.5836110727</v>
      </c>
      <c r="E9" s="1211">
        <f t="shared" ref="E9:E26" si="0">C9/B9</f>
        <v>17.536556576920159</v>
      </c>
      <c r="F9" s="1212">
        <f t="shared" ref="F9:F26" si="1">D9/B9</f>
        <v>186.76425715703425</v>
      </c>
      <c r="G9" s="915">
        <f>C9/' 25'!C9</f>
        <v>0.1034464299937039</v>
      </c>
      <c r="H9" s="894">
        <f t="shared" ref="H9:H26" si="2">(C9-R9)/R9</f>
        <v>9.0277214076377288E-2</v>
      </c>
      <c r="I9" s="892"/>
      <c r="J9" s="229"/>
      <c r="K9" s="229"/>
      <c r="L9" s="229"/>
      <c r="M9" s="229"/>
      <c r="N9" s="229"/>
      <c r="O9" s="229"/>
      <c r="R9" s="2188">
        <v>109808.83595926184</v>
      </c>
      <c r="T9" s="31"/>
      <c r="U9" s="31"/>
      <c r="W9" s="31"/>
      <c r="X9" s="31"/>
      <c r="Y9" s="258"/>
    </row>
    <row r="10" spans="1:25" ht="12" customHeight="1" x14ac:dyDescent="0.25">
      <c r="A10" s="864" t="str">
        <f>' 15'!A10</f>
        <v>březen</v>
      </c>
      <c r="B10" s="389">
        <v>6786</v>
      </c>
      <c r="C10" s="389">
        <v>111646.01539391439</v>
      </c>
      <c r="D10" s="389">
        <v>1186669.2538310608</v>
      </c>
      <c r="E10" s="1211">
        <f t="shared" si="0"/>
        <v>16.452404272607485</v>
      </c>
      <c r="F10" s="1212">
        <f t="shared" si="1"/>
        <v>174.87021129252295</v>
      </c>
      <c r="G10" s="915">
        <f>C10/' 25'!C10</f>
        <v>0.10176542493845321</v>
      </c>
      <c r="H10" s="894">
        <f t="shared" si="2"/>
        <v>0.30511992294297896</v>
      </c>
      <c r="I10" s="892"/>
      <c r="J10" s="229"/>
      <c r="K10" s="229"/>
      <c r="L10" s="229"/>
      <c r="M10" s="229"/>
      <c r="N10" s="229"/>
      <c r="O10" s="229"/>
      <c r="R10" s="2188">
        <v>85544.641094864535</v>
      </c>
      <c r="T10" s="31"/>
      <c r="U10" s="31"/>
      <c r="W10" s="31"/>
      <c r="X10" s="31"/>
      <c r="Y10" s="258"/>
    </row>
    <row r="11" spans="1:25" ht="12" customHeight="1" x14ac:dyDescent="0.25">
      <c r="A11" s="864" t="str">
        <f>' 15'!A11</f>
        <v>duben</v>
      </c>
      <c r="B11" s="803">
        <v>6774</v>
      </c>
      <c r="C11" s="803">
        <v>45060.151650967615</v>
      </c>
      <c r="D11" s="803">
        <v>479216.68326107599</v>
      </c>
      <c r="E11" s="1209">
        <f t="shared" si="0"/>
        <v>6.6519267273350478</v>
      </c>
      <c r="F11" s="1210">
        <f t="shared" si="1"/>
        <v>70.743531629919687</v>
      </c>
      <c r="G11" s="914">
        <f>C11/' 25'!C11</f>
        <v>9.7127271602319862E-2</v>
      </c>
      <c r="H11" s="912">
        <f t="shared" si="2"/>
        <v>-0.36740650278805798</v>
      </c>
      <c r="I11" s="892"/>
      <c r="J11" s="229"/>
      <c r="K11" s="229"/>
      <c r="L11" s="229"/>
      <c r="M11" s="229"/>
      <c r="N11" s="229"/>
      <c r="O11" s="229"/>
      <c r="R11" s="2188">
        <v>71230.817024776989</v>
      </c>
      <c r="T11" s="31"/>
      <c r="U11" s="31"/>
      <c r="W11" s="31"/>
      <c r="X11" s="31"/>
      <c r="Y11" s="258"/>
    </row>
    <row r="12" spans="1:25" ht="12" customHeight="1" x14ac:dyDescent="0.25">
      <c r="A12" s="864" t="str">
        <f>' 15'!A12</f>
        <v>květen</v>
      </c>
      <c r="B12" s="388">
        <v>6780.9576037339202</v>
      </c>
      <c r="C12" s="388">
        <v>29287.490844276421</v>
      </c>
      <c r="D12" s="388">
        <v>307352.22092107445</v>
      </c>
      <c r="E12" s="1211">
        <f t="shared" si="0"/>
        <v>4.3190788905905153</v>
      </c>
      <c r="F12" s="1212">
        <f t="shared" si="1"/>
        <v>45.325784185972729</v>
      </c>
      <c r="G12" s="915">
        <f>C12/' 25'!C12</f>
        <v>8.4293363370353744E-2</v>
      </c>
      <c r="H12" s="894">
        <f t="shared" si="2"/>
        <v>-0.38447484633582113</v>
      </c>
      <c r="I12" s="892"/>
      <c r="J12" s="229"/>
      <c r="K12" s="229"/>
      <c r="L12" s="229"/>
      <c r="M12" s="229"/>
      <c r="N12" s="229"/>
      <c r="O12" s="229"/>
      <c r="R12" s="2188">
        <v>47581.306255203388</v>
      </c>
      <c r="T12" s="31"/>
      <c r="U12" s="31"/>
      <c r="W12" s="31"/>
      <c r="X12" s="31"/>
      <c r="Y12" s="258"/>
    </row>
    <row r="13" spans="1:25" ht="12" customHeight="1" x14ac:dyDescent="0.25">
      <c r="A13" s="864" t="str">
        <f>' 15'!A13</f>
        <v>červen</v>
      </c>
      <c r="B13" s="389">
        <v>6773</v>
      </c>
      <c r="C13" s="389">
        <v>28601.260498289361</v>
      </c>
      <c r="D13" s="389">
        <v>307390.5425610753</v>
      </c>
      <c r="E13" s="1211">
        <f t="shared" si="0"/>
        <v>4.2228348587463991</v>
      </c>
      <c r="F13" s="1212">
        <f t="shared" si="1"/>
        <v>45.384695491078588</v>
      </c>
      <c r="G13" s="915">
        <f>C13/' 25'!C13</f>
        <v>8.8180450145301875E-2</v>
      </c>
      <c r="H13" s="894">
        <f t="shared" si="2"/>
        <v>-0.15378194627724895</v>
      </c>
      <c r="I13" s="892"/>
      <c r="J13" s="229"/>
      <c r="K13" s="229"/>
      <c r="L13" s="229"/>
      <c r="M13" s="229"/>
      <c r="N13" s="229"/>
      <c r="O13" s="229"/>
      <c r="R13" s="2188">
        <v>33798.924960847122</v>
      </c>
      <c r="T13" s="31"/>
      <c r="U13" s="31"/>
      <c r="W13" s="31"/>
      <c r="X13" s="31"/>
      <c r="Y13" s="258"/>
    </row>
    <row r="14" spans="1:25" ht="12" customHeight="1" x14ac:dyDescent="0.25">
      <c r="A14" s="864" t="str">
        <f>' 15'!A14</f>
        <v>červenec</v>
      </c>
      <c r="B14" s="803">
        <v>6773</v>
      </c>
      <c r="C14" s="803">
        <v>26060.159161548625</v>
      </c>
      <c r="D14" s="803">
        <v>283766.0040410746</v>
      </c>
      <c r="E14" s="1209">
        <f t="shared" si="0"/>
        <v>3.847653796183172</v>
      </c>
      <c r="F14" s="1210">
        <f t="shared" si="1"/>
        <v>41.896649053753819</v>
      </c>
      <c r="G14" s="914">
        <f>C14/' 25'!C14</f>
        <v>7.8105112238855592E-2</v>
      </c>
      <c r="H14" s="912">
        <f t="shared" si="2"/>
        <v>-0.16183674326260286</v>
      </c>
      <c r="I14" s="892"/>
      <c r="J14" s="2572" t="s">
        <v>450</v>
      </c>
      <c r="K14" s="2572"/>
      <c r="L14" s="2572"/>
      <c r="M14" s="2572"/>
      <c r="N14" s="2572"/>
      <c r="O14" s="2572"/>
      <c r="P14" s="2572"/>
      <c r="R14" s="2188">
        <v>31091.984708312582</v>
      </c>
      <c r="T14" s="31"/>
      <c r="U14" s="31"/>
      <c r="W14" s="31"/>
      <c r="X14" s="31"/>
      <c r="Y14" s="258"/>
    </row>
    <row r="15" spans="1:25" ht="12" customHeight="1" x14ac:dyDescent="0.25">
      <c r="A15" s="864" t="str">
        <f>' 15'!A15</f>
        <v>srpen</v>
      </c>
      <c r="B15" s="388">
        <v>6775</v>
      </c>
      <c r="C15" s="388">
        <v>28920.962015765421</v>
      </c>
      <c r="D15" s="388">
        <v>309697.99979107769</v>
      </c>
      <c r="E15" s="1211">
        <f t="shared" si="0"/>
        <v>4.2687766812937893</v>
      </c>
      <c r="F15" s="1212">
        <f t="shared" si="1"/>
        <v>45.711881887981946</v>
      </c>
      <c r="G15" s="915">
        <f>C15/' 25'!C15</f>
        <v>8.4289058499779787E-2</v>
      </c>
      <c r="H15" s="894">
        <f t="shared" si="2"/>
        <v>-0.1304930735122162</v>
      </c>
      <c r="I15" s="892"/>
      <c r="K15" s="421"/>
      <c r="L15" s="898" t="str">
        <f>C6</f>
        <v>Celková spotřeba</v>
      </c>
      <c r="R15" s="2188">
        <v>33261.335976455557</v>
      </c>
      <c r="T15" s="31"/>
      <c r="U15" s="31"/>
      <c r="W15" s="31"/>
      <c r="X15" s="31"/>
      <c r="Y15" s="258"/>
    </row>
    <row r="16" spans="1:25" ht="12" customHeight="1" x14ac:dyDescent="0.25">
      <c r="A16" s="864" t="str">
        <f>' 15'!A16</f>
        <v>září</v>
      </c>
      <c r="B16" s="389">
        <v>6789</v>
      </c>
      <c r="C16" s="389">
        <v>35797.941787941687</v>
      </c>
      <c r="D16" s="389">
        <v>386228.97060107585</v>
      </c>
      <c r="E16" s="1211">
        <f t="shared" si="0"/>
        <v>5.2729329485847236</v>
      </c>
      <c r="F16" s="1212">
        <f t="shared" si="1"/>
        <v>56.890406628527892</v>
      </c>
      <c r="G16" s="915">
        <f>C16/' 25'!C16</f>
        <v>9.452847236942738E-2</v>
      </c>
      <c r="H16" s="894">
        <f t="shared" si="2"/>
        <v>-0.24981357606947957</v>
      </c>
      <c r="I16" s="892"/>
      <c r="J16" s="229"/>
      <c r="K16" s="899">
        <f>A28</f>
        <v>2009</v>
      </c>
      <c r="L16" s="899">
        <f>C28</f>
        <v>821745.27779024339</v>
      </c>
      <c r="M16" s="897"/>
      <c r="N16" s="897"/>
      <c r="O16" s="897"/>
      <c r="R16" s="2188">
        <v>47718.72783351937</v>
      </c>
      <c r="T16" s="31"/>
      <c r="U16" s="31"/>
      <c r="W16" s="31"/>
      <c r="X16" s="31"/>
      <c r="Y16" s="258"/>
    </row>
    <row r="17" spans="1:25" ht="12" customHeight="1" x14ac:dyDescent="0.25">
      <c r="A17" s="864" t="str">
        <f>' 15'!A17</f>
        <v>říjen</v>
      </c>
      <c r="B17" s="803">
        <v>6782</v>
      </c>
      <c r="C17" s="803">
        <v>64281.457980615502</v>
      </c>
      <c r="D17" s="803">
        <v>686505.83991111</v>
      </c>
      <c r="E17" s="1209">
        <f t="shared" si="0"/>
        <v>9.4782450575959167</v>
      </c>
      <c r="F17" s="1210">
        <f t="shared" si="1"/>
        <v>101.22468886922884</v>
      </c>
      <c r="G17" s="914">
        <f>C17/' 25'!C17</f>
        <v>9.9720774880157445E-2</v>
      </c>
      <c r="H17" s="912">
        <f t="shared" si="2"/>
        <v>-0.12661530673905425</v>
      </c>
      <c r="I17" s="892"/>
      <c r="J17" s="229"/>
      <c r="K17" s="899">
        <f t="shared" ref="K17:K25" si="3">A29</f>
        <v>2010</v>
      </c>
      <c r="L17" s="899">
        <f t="shared" ref="L17:L25" si="4">C29</f>
        <v>881003.7517394172</v>
      </c>
      <c r="M17" s="897"/>
      <c r="N17" s="897"/>
      <c r="O17" s="897"/>
      <c r="R17" s="2188">
        <v>73600.394507268735</v>
      </c>
      <c r="T17" s="31"/>
      <c r="U17" s="31"/>
      <c r="W17" s="31"/>
      <c r="X17" s="31"/>
      <c r="Y17" s="258"/>
    </row>
    <row r="18" spans="1:25" ht="12" customHeight="1" x14ac:dyDescent="0.25">
      <c r="A18" s="864" t="str">
        <f>' 15'!A18</f>
        <v>listopad</v>
      </c>
      <c r="B18" s="388">
        <v>6793</v>
      </c>
      <c r="C18" s="388">
        <v>92530.174794787003</v>
      </c>
      <c r="D18" s="388">
        <v>985239.47602121567</v>
      </c>
      <c r="E18" s="1211">
        <f t="shared" si="0"/>
        <v>13.621400676400265</v>
      </c>
      <c r="F18" s="1212">
        <f t="shared" si="1"/>
        <v>145.03746150761307</v>
      </c>
      <c r="G18" s="915">
        <f>C18/' 25'!C18</f>
        <v>0.10122209087583853</v>
      </c>
      <c r="H18" s="894">
        <f t="shared" si="2"/>
        <v>-0.10302654120877038</v>
      </c>
      <c r="I18" s="892"/>
      <c r="J18" s="229"/>
      <c r="K18" s="899">
        <f t="shared" si="3"/>
        <v>2011</v>
      </c>
      <c r="L18" s="899">
        <f t="shared" si="4"/>
        <v>782883.88973771583</v>
      </c>
      <c r="M18" s="897"/>
      <c r="N18" s="897"/>
      <c r="O18" s="897"/>
      <c r="R18" s="2188">
        <v>103158.20818096623</v>
      </c>
      <c r="T18" s="31"/>
      <c r="U18" s="31"/>
      <c r="W18" s="31"/>
      <c r="X18" s="31"/>
      <c r="Y18" s="258"/>
    </row>
    <row r="19" spans="1:25" ht="12" customHeight="1" x14ac:dyDescent="0.25">
      <c r="A19" s="237" t="str">
        <f>' 15'!A19</f>
        <v>prosinec</v>
      </c>
      <c r="B19" s="389">
        <v>6817</v>
      </c>
      <c r="C19" s="389">
        <v>109742.84841848</v>
      </c>
      <c r="D19" s="389">
        <v>1176584.5272680158</v>
      </c>
      <c r="E19" s="1211">
        <f t="shared" si="0"/>
        <v>16.098408158791258</v>
      </c>
      <c r="F19" s="1212">
        <f t="shared" si="1"/>
        <v>172.59564724483141</v>
      </c>
      <c r="G19" s="915">
        <f>C19/' 25'!C19</f>
        <v>0.10023232791676588</v>
      </c>
      <c r="H19" s="894">
        <f t="shared" si="2"/>
        <v>-3.7838975622856354E-2</v>
      </c>
      <c r="I19" s="893"/>
      <c r="J19" s="229"/>
      <c r="K19" s="899">
        <f t="shared" si="3"/>
        <v>2012</v>
      </c>
      <c r="L19" s="899">
        <f t="shared" si="4"/>
        <v>801433.25080113055</v>
      </c>
      <c r="M19" s="897"/>
      <c r="N19" s="897"/>
      <c r="O19" s="897"/>
      <c r="R19" s="2188">
        <v>114058.7132902439</v>
      </c>
      <c r="T19" s="31"/>
      <c r="U19" s="31"/>
      <c r="W19" s="31"/>
      <c r="X19" s="31"/>
      <c r="Y19" s="258"/>
    </row>
    <row r="20" spans="1:25" ht="12" customHeight="1" x14ac:dyDescent="0.25">
      <c r="A20" s="864" t="str">
        <f>' 15'!A20</f>
        <v>I. čtvrtletí</v>
      </c>
      <c r="B20" s="803">
        <f>B10</f>
        <v>6786</v>
      </c>
      <c r="C20" s="803">
        <f>SUM(C8:C10)</f>
        <v>342034.6545442614</v>
      </c>
      <c r="D20" s="803">
        <f>SUM(D8:D10)</f>
        <v>3637056.6880732123</v>
      </c>
      <c r="E20" s="1209">
        <f t="shared" si="0"/>
        <v>50.402984754533065</v>
      </c>
      <c r="F20" s="1210">
        <f t="shared" si="1"/>
        <v>535.96473446407492</v>
      </c>
      <c r="G20" s="914">
        <f>C20/' 25'!C20</f>
        <v>0.10246909862546884</v>
      </c>
      <c r="H20" s="912">
        <f t="shared" si="2"/>
        <v>-0.62239901786563678</v>
      </c>
      <c r="I20" s="892"/>
      <c r="J20" s="229"/>
      <c r="K20" s="899">
        <f t="shared" si="3"/>
        <v>2013</v>
      </c>
      <c r="L20" s="899">
        <f t="shared" si="4"/>
        <v>819144.45046701445</v>
      </c>
      <c r="M20" s="897"/>
      <c r="N20" s="897"/>
      <c r="O20" s="897"/>
      <c r="R20" s="2188">
        <v>905809.75878540974</v>
      </c>
      <c r="T20" s="31"/>
      <c r="Y20" s="258"/>
    </row>
    <row r="21" spans="1:25" ht="12" customHeight="1" x14ac:dyDescent="0.25">
      <c r="A21" s="864" t="str">
        <f>' 15'!A21</f>
        <v>II. čtvrtletí</v>
      </c>
      <c r="B21" s="388">
        <f>B13</f>
        <v>6773</v>
      </c>
      <c r="C21" s="388">
        <f t="shared" ref="C21:D21" si="5">SUM(C11:C13)</f>
        <v>102948.90299353341</v>
      </c>
      <c r="D21" s="388">
        <f t="shared" si="5"/>
        <v>1093959.4467432257</v>
      </c>
      <c r="E21" s="1211">
        <f t="shared" si="0"/>
        <v>15.199897090437533</v>
      </c>
      <c r="F21" s="1212">
        <f t="shared" si="1"/>
        <v>161.51770954425302</v>
      </c>
      <c r="G21" s="915">
        <f>C21/' 25'!C21</f>
        <v>9.064595122895483E-2</v>
      </c>
      <c r="H21" s="894">
        <f t="shared" si="2"/>
        <v>-0.3254164480210166</v>
      </c>
      <c r="I21" s="892"/>
      <c r="J21" s="229"/>
      <c r="K21" s="899">
        <f t="shared" si="3"/>
        <v>2014</v>
      </c>
      <c r="L21" s="899">
        <f t="shared" si="4"/>
        <v>712956.65283609333</v>
      </c>
      <c r="M21" s="897"/>
      <c r="N21" s="897"/>
      <c r="O21" s="897"/>
      <c r="R21" s="2188">
        <v>152611.04824082751</v>
      </c>
      <c r="T21" s="31"/>
    </row>
    <row r="22" spans="1:25" ht="12" customHeight="1" x14ac:dyDescent="0.25">
      <c r="A22" s="864" t="str">
        <f>' 15'!A22</f>
        <v>III. čtvrtletí</v>
      </c>
      <c r="B22" s="388">
        <f>B16</f>
        <v>6789</v>
      </c>
      <c r="C22" s="388">
        <f t="shared" ref="C22:D22" si="6">SUM(C14:C16)</f>
        <v>90779.062965255725</v>
      </c>
      <c r="D22" s="388">
        <f t="shared" si="6"/>
        <v>979692.97443322814</v>
      </c>
      <c r="E22" s="1211">
        <f t="shared" si="0"/>
        <v>13.371492556378808</v>
      </c>
      <c r="F22" s="1212">
        <f t="shared" si="1"/>
        <v>144.30593230714805</v>
      </c>
      <c r="G22" s="915">
        <f>C22/' 25'!C22</f>
        <v>8.6008065205514739E-2</v>
      </c>
      <c r="H22" s="894">
        <f t="shared" si="2"/>
        <v>-0.18999372131185124</v>
      </c>
      <c r="I22" s="892"/>
      <c r="J22" s="229"/>
      <c r="K22" s="899">
        <f t="shared" si="3"/>
        <v>2015</v>
      </c>
      <c r="L22" s="899">
        <f t="shared" si="4"/>
        <v>740547.16276384518</v>
      </c>
      <c r="M22" s="897"/>
      <c r="N22" s="897"/>
      <c r="O22" s="897"/>
      <c r="R22" s="2188">
        <v>112072.04851828751</v>
      </c>
    </row>
    <row r="23" spans="1:25" ht="12" customHeight="1" x14ac:dyDescent="0.25">
      <c r="A23" s="237" t="str">
        <f>' 15'!A23</f>
        <v>IV. čtvrtletí</v>
      </c>
      <c r="B23" s="389">
        <f>B19</f>
        <v>6817</v>
      </c>
      <c r="C23" s="389">
        <f t="shared" ref="C23:D23" si="7">SUM(C17:C19)</f>
        <v>266554.48119388253</v>
      </c>
      <c r="D23" s="389">
        <f t="shared" si="7"/>
        <v>2848329.8432003413</v>
      </c>
      <c r="E23" s="1211">
        <f t="shared" si="0"/>
        <v>39.101434823805562</v>
      </c>
      <c r="F23" s="1212">
        <f t="shared" si="1"/>
        <v>417.82746709701354</v>
      </c>
      <c r="G23" s="915">
        <f>C23/' 25'!C23</f>
        <v>0.10044901896068469</v>
      </c>
      <c r="H23" s="894">
        <f t="shared" si="2"/>
        <v>-8.3429814703302768E-2</v>
      </c>
      <c r="I23" s="893"/>
      <c r="J23" s="229"/>
      <c r="K23" s="899">
        <f t="shared" si="3"/>
        <v>2016</v>
      </c>
      <c r="L23" s="899">
        <f t="shared" si="4"/>
        <v>801511.80511781632</v>
      </c>
      <c r="M23" s="897"/>
      <c r="N23" s="897"/>
      <c r="O23" s="897"/>
      <c r="R23" s="2188">
        <v>290817.31597847887</v>
      </c>
    </row>
    <row r="24" spans="1:25" ht="12" customHeight="1" x14ac:dyDescent="0.25">
      <c r="A24" s="864" t="str">
        <f>' 15'!A24</f>
        <v>I. pololetí</v>
      </c>
      <c r="B24" s="803">
        <f>B13</f>
        <v>6773</v>
      </c>
      <c r="C24" s="803">
        <f t="shared" ref="C24:D24" si="8">SUM(C8:C13)</f>
        <v>444983.55753779481</v>
      </c>
      <c r="D24" s="803">
        <f t="shared" si="8"/>
        <v>4731016.134816438</v>
      </c>
      <c r="E24" s="1209">
        <f t="shared" si="0"/>
        <v>65.699624618011939</v>
      </c>
      <c r="F24" s="1210">
        <f t="shared" si="1"/>
        <v>698.51116710710733</v>
      </c>
      <c r="G24" s="914">
        <f>C24/' 25'!C24</f>
        <v>9.9467560130021629E-2</v>
      </c>
      <c r="H24" s="912">
        <f t="shared" si="2"/>
        <v>-0.11520299361840919</v>
      </c>
      <c r="I24" s="892"/>
      <c r="J24" s="229"/>
      <c r="K24" s="899">
        <f t="shared" si="3"/>
        <v>2017</v>
      </c>
      <c r="L24" s="899">
        <f t="shared" si="4"/>
        <v>905811.00000000012</v>
      </c>
      <c r="M24" s="897"/>
      <c r="N24" s="897"/>
      <c r="O24" s="897"/>
      <c r="R24" s="2188">
        <v>502921.63550323376</v>
      </c>
    </row>
    <row r="25" spans="1:25" ht="12" customHeight="1" x14ac:dyDescent="0.25">
      <c r="A25" s="237" t="str">
        <f>' 15'!A25</f>
        <v>II. pololetí</v>
      </c>
      <c r="B25" s="389">
        <f>B19</f>
        <v>6817</v>
      </c>
      <c r="C25" s="389">
        <f t="shared" ref="C25:D25" si="9">SUM(C14:C19)</f>
        <v>357333.54415913823</v>
      </c>
      <c r="D25" s="389">
        <f t="shared" si="9"/>
        <v>3828022.8176335697</v>
      </c>
      <c r="E25" s="1211">
        <f t="shared" si="0"/>
        <v>52.418005597643862</v>
      </c>
      <c r="F25" s="1212">
        <f t="shared" si="1"/>
        <v>561.54068030417625</v>
      </c>
      <c r="G25" s="915">
        <f>C25/' 25'!C25</f>
        <v>9.6339663287819483E-2</v>
      </c>
      <c r="H25" s="894">
        <f t="shared" si="2"/>
        <v>-0.113072779656346</v>
      </c>
      <c r="I25" s="893"/>
      <c r="J25" s="229"/>
      <c r="K25" s="899">
        <f t="shared" si="3"/>
        <v>2018</v>
      </c>
      <c r="L25" s="899">
        <f t="shared" si="4"/>
        <v>802317.10169693304</v>
      </c>
      <c r="M25" s="897"/>
      <c r="N25" s="897"/>
      <c r="O25" s="897"/>
      <c r="R25" s="2188">
        <v>402889.36449676636</v>
      </c>
    </row>
    <row r="26" spans="1:25" ht="12" customHeight="1" x14ac:dyDescent="0.25">
      <c r="A26" s="902" t="str">
        <f>' 15'!A26</f>
        <v>rok</v>
      </c>
      <c r="B26" s="903">
        <f>B19</f>
        <v>6817</v>
      </c>
      <c r="C26" s="903">
        <f t="shared" ref="C26:D26" si="10">SUM(C8:C19)</f>
        <v>802317.10169693304</v>
      </c>
      <c r="D26" s="903">
        <f t="shared" si="10"/>
        <v>8559038.9524500072</v>
      </c>
      <c r="E26" s="1213">
        <f t="shared" si="0"/>
        <v>117.69357513524028</v>
      </c>
      <c r="F26" s="1214">
        <f t="shared" si="1"/>
        <v>1255.543340538361</v>
      </c>
      <c r="G26" s="917">
        <f>C26/' 25'!C26</f>
        <v>9.8049738895522057E-2</v>
      </c>
      <c r="H26" s="913">
        <f t="shared" si="2"/>
        <v>-0.11425551059003154</v>
      </c>
      <c r="I26" s="229"/>
      <c r="J26" s="2572" t="s">
        <v>451</v>
      </c>
      <c r="K26" s="2572"/>
      <c r="L26" s="2572"/>
      <c r="M26" s="2572"/>
      <c r="N26" s="2572"/>
      <c r="O26" s="2572"/>
      <c r="P26" s="2572"/>
      <c r="R26" s="2188">
        <v>905811.00000000012</v>
      </c>
    </row>
    <row r="27" spans="1:25" ht="12" customHeight="1" x14ac:dyDescent="0.25">
      <c r="C27" s="824"/>
      <c r="D27" s="824"/>
      <c r="E27" s="822"/>
      <c r="F27" s="823"/>
      <c r="G27" s="916"/>
      <c r="K27" s="421"/>
      <c r="L27" s="898" t="str">
        <f>B5</f>
        <v>Počet zákazníků ke konci období</v>
      </c>
    </row>
    <row r="28" spans="1:25" ht="12" customHeight="1" x14ac:dyDescent="0.25">
      <c r="A28" s="864">
        <v>2009</v>
      </c>
      <c r="B28" s="388">
        <v>6714</v>
      </c>
      <c r="C28" s="388">
        <v>821745.27779024339</v>
      </c>
      <c r="D28" s="388">
        <v>8678136.2961749993</v>
      </c>
      <c r="E28" s="1211">
        <v>122.39280276887747</v>
      </c>
      <c r="F28" s="1212">
        <v>1292.543386382931</v>
      </c>
      <c r="G28" s="915">
        <v>9.1516535748200664E-2</v>
      </c>
      <c r="H28" s="894">
        <v>-3.789751019945832E-2</v>
      </c>
      <c r="I28" s="229"/>
      <c r="J28" s="472"/>
      <c r="K28" s="900">
        <f>A28</f>
        <v>2009</v>
      </c>
      <c r="L28" s="901">
        <f>B28</f>
        <v>6714</v>
      </c>
      <c r="M28" s="472"/>
      <c r="N28" s="896"/>
      <c r="P28" s="472"/>
    </row>
    <row r="29" spans="1:25" ht="12" customHeight="1" x14ac:dyDescent="0.25">
      <c r="A29" s="237">
        <v>2010</v>
      </c>
      <c r="B29" s="388">
        <v>7021</v>
      </c>
      <c r="C29" s="388">
        <v>881003.7517394172</v>
      </c>
      <c r="D29" s="388">
        <v>9332808.2508700006</v>
      </c>
      <c r="E29" s="1211">
        <v>125.48123511457302</v>
      </c>
      <c r="F29" s="1212">
        <v>1329.2705100227888</v>
      </c>
      <c r="G29" s="915">
        <v>0.10895744515536167</v>
      </c>
      <c r="H29" s="895">
        <v>7.2112947346075262E-2</v>
      </c>
      <c r="I29" s="893"/>
      <c r="J29" s="472"/>
      <c r="K29" s="900">
        <f t="shared" ref="K29:L37" si="11">A29</f>
        <v>2010</v>
      </c>
      <c r="L29" s="901">
        <f t="shared" si="11"/>
        <v>7021</v>
      </c>
      <c r="M29" s="472"/>
      <c r="N29" s="896"/>
      <c r="P29" s="472"/>
    </row>
    <row r="30" spans="1:25" ht="12" customHeight="1" x14ac:dyDescent="0.25">
      <c r="A30" s="864">
        <v>2011</v>
      </c>
      <c r="B30" s="803">
        <v>7033</v>
      </c>
      <c r="C30" s="803">
        <v>782883.88973771583</v>
      </c>
      <c r="D30" s="803">
        <v>8290204.7356210006</v>
      </c>
      <c r="E30" s="1209">
        <v>111.31578127935673</v>
      </c>
      <c r="F30" s="1210">
        <v>1178.7579604181715</v>
      </c>
      <c r="G30" s="914">
        <v>9.5962527296449163E-2</v>
      </c>
      <c r="H30" s="894">
        <v>-0.11137280835408203</v>
      </c>
      <c r="I30" s="229"/>
      <c r="J30" s="472"/>
      <c r="K30" s="900">
        <f t="shared" si="11"/>
        <v>2011</v>
      </c>
      <c r="L30" s="901">
        <f t="shared" si="11"/>
        <v>7033</v>
      </c>
      <c r="M30" s="472"/>
      <c r="N30" s="896"/>
      <c r="P30" s="472"/>
    </row>
    <row r="31" spans="1:25" ht="12" customHeight="1" x14ac:dyDescent="0.25">
      <c r="A31" s="237">
        <v>2012</v>
      </c>
      <c r="B31" s="388">
        <v>6939</v>
      </c>
      <c r="C31" s="388">
        <v>801433.25080113055</v>
      </c>
      <c r="D31" s="388">
        <v>8478185.6781380028</v>
      </c>
      <c r="E31" s="1211">
        <v>115.49693771453099</v>
      </c>
      <c r="F31" s="1212">
        <v>1221.8166418991214</v>
      </c>
      <c r="G31" s="915">
        <v>9.6825433013192672E-2</v>
      </c>
      <c r="H31" s="895">
        <v>2.3693629804579557E-2</v>
      </c>
      <c r="I31" s="893"/>
      <c r="J31" s="472"/>
      <c r="K31" s="900">
        <f t="shared" si="11"/>
        <v>2012</v>
      </c>
      <c r="L31" s="901">
        <f t="shared" si="11"/>
        <v>6939</v>
      </c>
      <c r="M31" s="472"/>
      <c r="N31" s="896"/>
      <c r="P31" s="472"/>
    </row>
    <row r="32" spans="1:25" ht="12" customHeight="1" x14ac:dyDescent="0.25">
      <c r="A32" s="864">
        <v>2013</v>
      </c>
      <c r="B32" s="803">
        <v>6946</v>
      </c>
      <c r="C32" s="803">
        <v>819144.45046701445</v>
      </c>
      <c r="D32" s="803">
        <v>8704030.6067480016</v>
      </c>
      <c r="E32" s="1209">
        <v>117.93038446113079</v>
      </c>
      <c r="F32" s="1210">
        <v>1253.0997130359922</v>
      </c>
      <c r="G32" s="914">
        <v>0.11251335481200593</v>
      </c>
      <c r="H32" s="894">
        <v>2.2099407091207404E-2</v>
      </c>
      <c r="I32" s="229"/>
      <c r="J32" s="472"/>
      <c r="K32" s="900">
        <f t="shared" si="11"/>
        <v>2013</v>
      </c>
      <c r="L32" s="901">
        <f t="shared" si="11"/>
        <v>6946</v>
      </c>
      <c r="M32" s="472"/>
      <c r="N32" s="896"/>
      <c r="P32" s="472"/>
    </row>
    <row r="33" spans="1:16" ht="12" customHeight="1" x14ac:dyDescent="0.25">
      <c r="A33" s="237">
        <v>2014</v>
      </c>
      <c r="B33" s="388">
        <v>6841</v>
      </c>
      <c r="C33" s="388">
        <v>712956.65283609333</v>
      </c>
      <c r="D33" s="388">
        <v>7577965.2374860002</v>
      </c>
      <c r="E33" s="1211">
        <v>104.2181921993997</v>
      </c>
      <c r="F33" s="1212">
        <v>1107.7277061081713</v>
      </c>
      <c r="G33" s="915">
        <v>9.3716805211039422E-2</v>
      </c>
      <c r="H33" s="895">
        <v>-0.12963256672297643</v>
      </c>
      <c r="I33" s="893"/>
      <c r="J33" s="472"/>
      <c r="K33" s="900">
        <f t="shared" si="11"/>
        <v>2014</v>
      </c>
      <c r="L33" s="901">
        <f t="shared" si="11"/>
        <v>6841</v>
      </c>
      <c r="M33" s="472"/>
      <c r="N33" s="896"/>
      <c r="P33" s="472"/>
    </row>
    <row r="34" spans="1:16" ht="12" customHeight="1" x14ac:dyDescent="0.25">
      <c r="A34" s="864">
        <v>2015</v>
      </c>
      <c r="B34" s="803">
        <v>6814</v>
      </c>
      <c r="C34" s="803">
        <v>740547.16276384518</v>
      </c>
      <c r="D34" s="803">
        <v>7890518.1577660004</v>
      </c>
      <c r="E34" s="1209">
        <v>108.68024108656371</v>
      </c>
      <c r="F34" s="1210">
        <v>1157.9862280255356</v>
      </c>
      <c r="G34" s="914">
        <v>8.9707464689745206E-2</v>
      </c>
      <c r="H34" s="894">
        <v>3.8698720066638922E-2</v>
      </c>
      <c r="I34" s="229"/>
      <c r="J34" s="472"/>
      <c r="K34" s="900">
        <f t="shared" si="11"/>
        <v>2015</v>
      </c>
      <c r="L34" s="901">
        <f t="shared" si="11"/>
        <v>6814</v>
      </c>
      <c r="M34" s="472"/>
      <c r="N34" s="896"/>
      <c r="P34" s="472"/>
    </row>
    <row r="35" spans="1:16" ht="12" customHeight="1" x14ac:dyDescent="0.25">
      <c r="A35" s="237">
        <v>2016</v>
      </c>
      <c r="B35" s="388">
        <v>6823</v>
      </c>
      <c r="C35" s="388">
        <v>801511.80511781632</v>
      </c>
      <c r="D35" s="388">
        <v>8566822.965175001</v>
      </c>
      <c r="E35" s="1211">
        <v>117.47205116778782</v>
      </c>
      <c r="F35" s="1212">
        <v>1255.5800916275832</v>
      </c>
      <c r="G35" s="915">
        <v>9.3991606702044248E-2</v>
      </c>
      <c r="H35" s="895">
        <v>8.2323780873646127E-2</v>
      </c>
      <c r="I35" s="893"/>
      <c r="J35" s="472"/>
      <c r="K35" s="900">
        <f t="shared" si="11"/>
        <v>2016</v>
      </c>
      <c r="L35" s="901">
        <f t="shared" si="11"/>
        <v>6823</v>
      </c>
      <c r="M35" s="472"/>
      <c r="N35" s="896"/>
      <c r="P35" s="472"/>
    </row>
    <row r="36" spans="1:16" ht="12" customHeight="1" x14ac:dyDescent="0.25">
      <c r="A36" s="864">
        <v>2017</v>
      </c>
      <c r="B36" s="803">
        <v>6817</v>
      </c>
      <c r="C36" s="803">
        <v>905811.00000000012</v>
      </c>
      <c r="D36" s="803">
        <v>9665069.4472600017</v>
      </c>
      <c r="E36" s="1209">
        <v>132.87531172069828</v>
      </c>
      <c r="F36" s="1210">
        <v>1417.7892690714393</v>
      </c>
      <c r="G36" s="914">
        <v>0.10622255432141846</v>
      </c>
      <c r="H36" s="894">
        <v>0.13012808322499078</v>
      </c>
      <c r="I36" s="229"/>
      <c r="J36" s="472"/>
      <c r="K36" s="900">
        <f t="shared" si="11"/>
        <v>2017</v>
      </c>
      <c r="L36" s="901">
        <f t="shared" si="11"/>
        <v>6817</v>
      </c>
      <c r="M36" s="472"/>
      <c r="N36" s="896"/>
      <c r="P36" s="472"/>
    </row>
    <row r="37" spans="1:16" ht="12" customHeight="1" x14ac:dyDescent="0.25">
      <c r="A37" s="864">
        <v>2018</v>
      </c>
      <c r="B37" s="388">
        <f>B26</f>
        <v>6817</v>
      </c>
      <c r="C37" s="388">
        <f t="shared" ref="C37:F37" si="12">C26</f>
        <v>802317.10169693304</v>
      </c>
      <c r="D37" s="388">
        <f t="shared" si="12"/>
        <v>8559038.9524500072</v>
      </c>
      <c r="E37" s="388">
        <f t="shared" si="12"/>
        <v>117.69357513524028</v>
      </c>
      <c r="F37" s="388">
        <f t="shared" si="12"/>
        <v>1255.543340538361</v>
      </c>
      <c r="G37" s="915">
        <f>C37/' 25'!C37</f>
        <v>9.8049738895522057E-2</v>
      </c>
      <c r="H37" s="894">
        <f>(C37-C36)/C36</f>
        <v>-0.11425551059003154</v>
      </c>
      <c r="I37" s="229"/>
      <c r="J37" s="472"/>
      <c r="K37" s="900">
        <f t="shared" si="11"/>
        <v>2018</v>
      </c>
      <c r="L37" s="901">
        <f t="shared" si="11"/>
        <v>6817</v>
      </c>
      <c r="M37" s="472"/>
      <c r="N37" s="896"/>
      <c r="P37" s="472"/>
    </row>
    <row r="38" spans="1:16" ht="12" customHeight="1" x14ac:dyDescent="0.25">
      <c r="A38" s="799"/>
      <c r="C38" s="800"/>
      <c r="D38" s="217"/>
    </row>
    <row r="39" spans="1:16" ht="14.1" customHeight="1" x14ac:dyDescent="0.25">
      <c r="A39" s="799"/>
      <c r="C39" s="800"/>
      <c r="D39" s="217"/>
    </row>
    <row r="40" spans="1:16" ht="14.1" customHeight="1" x14ac:dyDescent="0.25">
      <c r="C40" s="800"/>
      <c r="D40" s="217"/>
    </row>
    <row r="41" spans="1:16" ht="14.1" customHeight="1" x14ac:dyDescent="0.25">
      <c r="C41" s="800"/>
      <c r="D41" s="421"/>
    </row>
    <row r="42" spans="1:16" ht="14.1" customHeight="1" x14ac:dyDescent="0.25"/>
    <row r="43" spans="1:16" ht="14.1" customHeight="1" x14ac:dyDescent="0.25"/>
    <row r="44" spans="1:16" ht="14.1" customHeight="1" x14ac:dyDescent="0.25"/>
    <row r="45" spans="1:16" ht="14.1" customHeight="1" x14ac:dyDescent="0.25"/>
    <row r="46" spans="1:16" ht="14.1" customHeight="1" x14ac:dyDescent="0.25"/>
    <row r="47" spans="1:16" ht="14.1" customHeight="1" x14ac:dyDescent="0.25"/>
    <row r="48" spans="1:16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1">
    <mergeCell ref="J14:P14"/>
    <mergeCell ref="J26:P26"/>
    <mergeCell ref="O2:P2"/>
    <mergeCell ref="B4:H4"/>
    <mergeCell ref="J4:P4"/>
    <mergeCell ref="B5:B7"/>
    <mergeCell ref="C5:F5"/>
    <mergeCell ref="G5:G6"/>
    <mergeCell ref="H5:H6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2"/>
  <sheetViews>
    <sheetView view="pageBreakPreview" zoomScaleNormal="100" zoomScaleSheetLayoutView="100" workbookViewId="0">
      <selection activeCell="R1" sqref="R1:R1048576"/>
    </sheetView>
  </sheetViews>
  <sheetFormatPr defaultRowHeight="12.75" x14ac:dyDescent="0.25"/>
  <cols>
    <col min="1" max="1" width="8.42578125" style="13" customWidth="1"/>
    <col min="2" max="8" width="9.7109375" style="13" customWidth="1"/>
    <col min="9" max="9" width="1.7109375" style="13" customWidth="1"/>
    <col min="10" max="10" width="7.5703125" style="13" customWidth="1"/>
    <col min="11" max="15" width="9.7109375" style="13" customWidth="1"/>
    <col min="16" max="16" width="9.5703125" style="13" customWidth="1"/>
    <col min="17" max="17" width="9.140625" style="13"/>
    <col min="18" max="18" width="9.140625" style="2187"/>
    <col min="19" max="245" width="9.140625" style="13"/>
    <col min="246" max="258" width="10.7109375" style="13" customWidth="1"/>
    <col min="259" max="501" width="9.140625" style="13"/>
    <col min="502" max="514" width="10.7109375" style="13" customWidth="1"/>
    <col min="515" max="757" width="9.140625" style="13"/>
    <col min="758" max="770" width="10.7109375" style="13" customWidth="1"/>
    <col min="771" max="1013" width="9.140625" style="13"/>
    <col min="1014" max="1026" width="10.7109375" style="13" customWidth="1"/>
    <col min="1027" max="1269" width="9.140625" style="13"/>
    <col min="1270" max="1282" width="10.7109375" style="13" customWidth="1"/>
    <col min="1283" max="1525" width="9.140625" style="13"/>
    <col min="1526" max="1538" width="10.7109375" style="13" customWidth="1"/>
    <col min="1539" max="1781" width="9.140625" style="13"/>
    <col min="1782" max="1794" width="10.7109375" style="13" customWidth="1"/>
    <col min="1795" max="2037" width="9.140625" style="13"/>
    <col min="2038" max="2050" width="10.7109375" style="13" customWidth="1"/>
    <col min="2051" max="2293" width="9.140625" style="13"/>
    <col min="2294" max="2306" width="10.7109375" style="13" customWidth="1"/>
    <col min="2307" max="2549" width="9.140625" style="13"/>
    <col min="2550" max="2562" width="10.7109375" style="13" customWidth="1"/>
    <col min="2563" max="2805" width="9.140625" style="13"/>
    <col min="2806" max="2818" width="10.7109375" style="13" customWidth="1"/>
    <col min="2819" max="3061" width="9.140625" style="13"/>
    <col min="3062" max="3074" width="10.7109375" style="13" customWidth="1"/>
    <col min="3075" max="3317" width="9.140625" style="13"/>
    <col min="3318" max="3330" width="10.7109375" style="13" customWidth="1"/>
    <col min="3331" max="3573" width="9.140625" style="13"/>
    <col min="3574" max="3586" width="10.7109375" style="13" customWidth="1"/>
    <col min="3587" max="3829" width="9.140625" style="13"/>
    <col min="3830" max="3842" width="10.7109375" style="13" customWidth="1"/>
    <col min="3843" max="4085" width="9.140625" style="13"/>
    <col min="4086" max="4098" width="10.7109375" style="13" customWidth="1"/>
    <col min="4099" max="4341" width="9.140625" style="13"/>
    <col min="4342" max="4354" width="10.7109375" style="13" customWidth="1"/>
    <col min="4355" max="4597" width="9.140625" style="13"/>
    <col min="4598" max="4610" width="10.7109375" style="13" customWidth="1"/>
    <col min="4611" max="4853" width="9.140625" style="13"/>
    <col min="4854" max="4866" width="10.7109375" style="13" customWidth="1"/>
    <col min="4867" max="5109" width="9.140625" style="13"/>
    <col min="5110" max="5122" width="10.7109375" style="13" customWidth="1"/>
    <col min="5123" max="5365" width="9.140625" style="13"/>
    <col min="5366" max="5378" width="10.7109375" style="13" customWidth="1"/>
    <col min="5379" max="5621" width="9.140625" style="13"/>
    <col min="5622" max="5634" width="10.7109375" style="13" customWidth="1"/>
    <col min="5635" max="5877" width="9.140625" style="13"/>
    <col min="5878" max="5890" width="10.7109375" style="13" customWidth="1"/>
    <col min="5891" max="6133" width="9.140625" style="13"/>
    <col min="6134" max="6146" width="10.7109375" style="13" customWidth="1"/>
    <col min="6147" max="6389" width="9.140625" style="13"/>
    <col min="6390" max="6402" width="10.7109375" style="13" customWidth="1"/>
    <col min="6403" max="6645" width="9.140625" style="13"/>
    <col min="6646" max="6658" width="10.7109375" style="13" customWidth="1"/>
    <col min="6659" max="6901" width="9.140625" style="13"/>
    <col min="6902" max="6914" width="10.7109375" style="13" customWidth="1"/>
    <col min="6915" max="7157" width="9.140625" style="13"/>
    <col min="7158" max="7170" width="10.7109375" style="13" customWidth="1"/>
    <col min="7171" max="7413" width="9.140625" style="13"/>
    <col min="7414" max="7426" width="10.7109375" style="13" customWidth="1"/>
    <col min="7427" max="7669" width="9.140625" style="13"/>
    <col min="7670" max="7682" width="10.7109375" style="13" customWidth="1"/>
    <col min="7683" max="7925" width="9.140625" style="13"/>
    <col min="7926" max="7938" width="10.7109375" style="13" customWidth="1"/>
    <col min="7939" max="8181" width="9.140625" style="13"/>
    <col min="8182" max="8194" width="10.7109375" style="13" customWidth="1"/>
    <col min="8195" max="8437" width="9.140625" style="13"/>
    <col min="8438" max="8450" width="10.7109375" style="13" customWidth="1"/>
    <col min="8451" max="8693" width="9.140625" style="13"/>
    <col min="8694" max="8706" width="10.7109375" style="13" customWidth="1"/>
    <col min="8707" max="8949" width="9.140625" style="13"/>
    <col min="8950" max="8962" width="10.7109375" style="13" customWidth="1"/>
    <col min="8963" max="9205" width="9.140625" style="13"/>
    <col min="9206" max="9218" width="10.7109375" style="13" customWidth="1"/>
    <col min="9219" max="9461" width="9.140625" style="13"/>
    <col min="9462" max="9474" width="10.7109375" style="13" customWidth="1"/>
    <col min="9475" max="9717" width="9.140625" style="13"/>
    <col min="9718" max="9730" width="10.7109375" style="13" customWidth="1"/>
    <col min="9731" max="9973" width="9.140625" style="13"/>
    <col min="9974" max="9986" width="10.7109375" style="13" customWidth="1"/>
    <col min="9987" max="10229" width="9.140625" style="13"/>
    <col min="10230" max="10242" width="10.7109375" style="13" customWidth="1"/>
    <col min="10243" max="10485" width="9.140625" style="13"/>
    <col min="10486" max="10498" width="10.7109375" style="13" customWidth="1"/>
    <col min="10499" max="10741" width="9.140625" style="13"/>
    <col min="10742" max="10754" width="10.7109375" style="13" customWidth="1"/>
    <col min="10755" max="10997" width="9.140625" style="13"/>
    <col min="10998" max="11010" width="10.7109375" style="13" customWidth="1"/>
    <col min="11011" max="11253" width="9.140625" style="13"/>
    <col min="11254" max="11266" width="10.7109375" style="13" customWidth="1"/>
    <col min="11267" max="11509" width="9.140625" style="13"/>
    <col min="11510" max="11522" width="10.7109375" style="13" customWidth="1"/>
    <col min="11523" max="11765" width="9.140625" style="13"/>
    <col min="11766" max="11778" width="10.7109375" style="13" customWidth="1"/>
    <col min="11779" max="12021" width="9.140625" style="13"/>
    <col min="12022" max="12034" width="10.7109375" style="13" customWidth="1"/>
    <col min="12035" max="12277" width="9.140625" style="13"/>
    <col min="12278" max="12290" width="10.7109375" style="13" customWidth="1"/>
    <col min="12291" max="12533" width="9.140625" style="13"/>
    <col min="12534" max="12546" width="10.7109375" style="13" customWidth="1"/>
    <col min="12547" max="12789" width="9.140625" style="13"/>
    <col min="12790" max="12802" width="10.7109375" style="13" customWidth="1"/>
    <col min="12803" max="13045" width="9.140625" style="13"/>
    <col min="13046" max="13058" width="10.7109375" style="13" customWidth="1"/>
    <col min="13059" max="13301" width="9.140625" style="13"/>
    <col min="13302" max="13314" width="10.7109375" style="13" customWidth="1"/>
    <col min="13315" max="13557" width="9.140625" style="13"/>
    <col min="13558" max="13570" width="10.7109375" style="13" customWidth="1"/>
    <col min="13571" max="13813" width="9.140625" style="13"/>
    <col min="13814" max="13826" width="10.7109375" style="13" customWidth="1"/>
    <col min="13827" max="14069" width="9.140625" style="13"/>
    <col min="14070" max="14082" width="10.7109375" style="13" customWidth="1"/>
    <col min="14083" max="14325" width="9.140625" style="13"/>
    <col min="14326" max="14338" width="10.7109375" style="13" customWidth="1"/>
    <col min="14339" max="14581" width="9.140625" style="13"/>
    <col min="14582" max="14594" width="10.7109375" style="13" customWidth="1"/>
    <col min="14595" max="14837" width="9.140625" style="13"/>
    <col min="14838" max="14850" width="10.7109375" style="13" customWidth="1"/>
    <col min="14851" max="15093" width="9.140625" style="13"/>
    <col min="15094" max="15106" width="10.7109375" style="13" customWidth="1"/>
    <col min="15107" max="15349" width="9.140625" style="13"/>
    <col min="15350" max="15362" width="10.7109375" style="13" customWidth="1"/>
    <col min="15363" max="15605" width="9.140625" style="13"/>
    <col min="15606" max="15618" width="10.7109375" style="13" customWidth="1"/>
    <col min="15619" max="15861" width="9.140625" style="13"/>
    <col min="15862" max="15874" width="10.7109375" style="13" customWidth="1"/>
    <col min="15875" max="16117" width="9.140625" style="13"/>
    <col min="16118" max="16130" width="10.7109375" style="13" customWidth="1"/>
    <col min="16131" max="16384" width="9.140625" style="13"/>
  </cols>
  <sheetData>
    <row r="2" spans="1:21" ht="20.100000000000001" customHeight="1" thickBot="1" x14ac:dyDescent="0.3">
      <c r="A2" s="1697" t="s">
        <v>659</v>
      </c>
      <c r="B2" s="1721"/>
      <c r="C2" s="1721"/>
      <c r="D2" s="1721"/>
      <c r="E2" s="1746"/>
      <c r="F2" s="1747"/>
      <c r="G2" s="1746"/>
      <c r="H2" s="1746"/>
      <c r="I2" s="1746"/>
      <c r="J2" s="1746"/>
      <c r="K2" s="1746"/>
      <c r="L2" s="1746"/>
      <c r="M2" s="1746"/>
      <c r="N2" s="1746"/>
      <c r="O2" s="2401" t="s">
        <v>387</v>
      </c>
      <c r="P2" s="2401"/>
    </row>
    <row r="3" spans="1:21" ht="15" customHeight="1" x14ac:dyDescent="0.25">
      <c r="A3" s="635"/>
      <c r="B3" s="635"/>
      <c r="C3" s="635"/>
      <c r="D3" s="635"/>
      <c r="F3" s="861"/>
    </row>
    <row r="4" spans="1:21" ht="16.5" customHeight="1" x14ac:dyDescent="0.25">
      <c r="A4" s="825"/>
      <c r="B4" s="2573">
        <v>2018</v>
      </c>
      <c r="C4" s="2574"/>
      <c r="D4" s="2574"/>
      <c r="E4" s="2574"/>
      <c r="F4" s="2574"/>
      <c r="G4" s="2574"/>
      <c r="H4" s="2575"/>
      <c r="I4" s="862"/>
      <c r="J4" s="2399" t="s">
        <v>453</v>
      </c>
      <c r="K4" s="2399"/>
      <c r="L4" s="2399"/>
      <c r="M4" s="2399"/>
      <c r="N4" s="2399"/>
      <c r="O4" s="2399"/>
      <c r="P4" s="2399"/>
    </row>
    <row r="5" spans="1:21" ht="27" customHeight="1" x14ac:dyDescent="0.25">
      <c r="A5" s="867"/>
      <c r="B5" s="2459" t="s">
        <v>414</v>
      </c>
      <c r="C5" s="2576" t="s">
        <v>452</v>
      </c>
      <c r="D5" s="2577"/>
      <c r="E5" s="2577"/>
      <c r="F5" s="2578"/>
      <c r="G5" s="2459" t="s">
        <v>413</v>
      </c>
      <c r="H5" s="2459" t="s">
        <v>415</v>
      </c>
      <c r="I5" s="865"/>
      <c r="J5" s="865"/>
      <c r="K5" s="865"/>
      <c r="L5" s="865"/>
      <c r="M5" s="865"/>
      <c r="N5" s="865"/>
      <c r="O5" s="865"/>
    </row>
    <row r="6" spans="1:21" ht="26.25" customHeight="1" x14ac:dyDescent="0.25">
      <c r="A6" s="826"/>
      <c r="B6" s="2459"/>
      <c r="C6" s="2576" t="s">
        <v>416</v>
      </c>
      <c r="D6" s="2578"/>
      <c r="E6" s="2398" t="s">
        <v>417</v>
      </c>
      <c r="F6" s="2400"/>
      <c r="G6" s="2459"/>
      <c r="H6" s="2459"/>
      <c r="I6" s="865"/>
      <c r="J6" s="865"/>
      <c r="K6" s="865"/>
      <c r="L6" s="865"/>
      <c r="M6" s="865"/>
      <c r="N6" s="865"/>
      <c r="O6" s="865"/>
    </row>
    <row r="7" spans="1:21" ht="14.1" customHeight="1" x14ac:dyDescent="0.25">
      <c r="A7" s="237" t="str">
        <f>' 15'!A7</f>
        <v>období</v>
      </c>
      <c r="B7" s="2460"/>
      <c r="C7" s="804" t="s">
        <v>399</v>
      </c>
      <c r="D7" s="920" t="s">
        <v>3</v>
      </c>
      <c r="E7" s="804" t="s">
        <v>399</v>
      </c>
      <c r="F7" s="920" t="s">
        <v>3</v>
      </c>
      <c r="G7" s="863" t="s">
        <v>51</v>
      </c>
      <c r="H7" s="863" t="s">
        <v>51</v>
      </c>
      <c r="I7" s="868"/>
      <c r="J7" s="861"/>
      <c r="K7" s="861"/>
      <c r="L7" s="861"/>
      <c r="M7" s="861"/>
      <c r="N7" s="861"/>
      <c r="O7" s="861"/>
      <c r="R7" s="2187">
        <v>2017</v>
      </c>
    </row>
    <row r="8" spans="1:21" ht="12" customHeight="1" x14ac:dyDescent="0.25">
      <c r="A8" s="864" t="str">
        <f>' 15'!A8</f>
        <v>leden</v>
      </c>
      <c r="B8" s="803">
        <v>203374</v>
      </c>
      <c r="C8" s="803">
        <v>191627.94074911685</v>
      </c>
      <c r="D8" s="803">
        <v>2044263.87903</v>
      </c>
      <c r="E8" s="1203">
        <f>C8/B8</f>
        <v>0.94224404667812434</v>
      </c>
      <c r="F8" s="1204">
        <f>D8/B8</f>
        <v>10.051746432828189</v>
      </c>
      <c r="G8" s="914">
        <f>C8/' 25'!C8</f>
        <v>0.17685947834983476</v>
      </c>
      <c r="H8" s="912">
        <f>(C8-R8)/R8</f>
        <v>-0.28467548235037388</v>
      </c>
      <c r="I8" s="892"/>
      <c r="J8" s="229"/>
      <c r="K8" s="229"/>
      <c r="L8" s="229"/>
      <c r="M8" s="229"/>
      <c r="N8" s="229"/>
      <c r="O8" s="229"/>
      <c r="R8" s="2188">
        <v>267889.51870230504</v>
      </c>
      <c r="U8" s="31"/>
    </row>
    <row r="9" spans="1:21" ht="12" customHeight="1" x14ac:dyDescent="0.25">
      <c r="A9" s="864" t="str">
        <f>' 15'!A9</f>
        <v>únor</v>
      </c>
      <c r="B9" s="388">
        <v>203198</v>
      </c>
      <c r="C9" s="388">
        <v>206744.17814164987</v>
      </c>
      <c r="D9" s="388">
        <v>2205522.0857800003</v>
      </c>
      <c r="E9" s="1205">
        <f t="shared" ref="E9:E26" si="0">C9/B9</f>
        <v>1.0174518358529605</v>
      </c>
      <c r="F9" s="1206">
        <f t="shared" ref="F9:F26" si="1">D9/B9</f>
        <v>10.85405410378055</v>
      </c>
      <c r="G9" s="915">
        <f>C9/' 25'!C9</f>
        <v>0.17863829816846441</v>
      </c>
      <c r="H9" s="894">
        <f t="shared" ref="H9:H26" si="2">(C9-R9)/R9</f>
        <v>0.17526603940361923</v>
      </c>
      <c r="I9" s="892"/>
      <c r="J9" s="229"/>
      <c r="K9" s="229"/>
      <c r="L9" s="229"/>
      <c r="M9" s="229"/>
      <c r="N9" s="229"/>
      <c r="O9" s="229"/>
      <c r="R9" s="2188">
        <v>175912.66250368368</v>
      </c>
      <c r="U9" s="31"/>
    </row>
    <row r="10" spans="1:21" ht="12" customHeight="1" x14ac:dyDescent="0.25">
      <c r="A10" s="864" t="str">
        <f>' 15'!A10</f>
        <v>březen</v>
      </c>
      <c r="B10" s="389">
        <v>203548</v>
      </c>
      <c r="C10" s="389">
        <v>194494.68711033338</v>
      </c>
      <c r="D10" s="389">
        <v>2074845.9852388653</v>
      </c>
      <c r="E10" s="1205">
        <f t="shared" si="0"/>
        <v>0.95552246698731202</v>
      </c>
      <c r="F10" s="1206">
        <f t="shared" si="1"/>
        <v>10.193399027447409</v>
      </c>
      <c r="G10" s="915">
        <f>C10/' 25'!C10</f>
        <v>0.17728204998826536</v>
      </c>
      <c r="H10" s="894">
        <f t="shared" si="2"/>
        <v>0.51199303691669329</v>
      </c>
      <c r="I10" s="892"/>
      <c r="J10" s="229"/>
      <c r="K10" s="229"/>
      <c r="L10" s="229"/>
      <c r="M10" s="229"/>
      <c r="N10" s="229"/>
      <c r="O10" s="229"/>
      <c r="R10" s="2188">
        <v>128634.64471169355</v>
      </c>
      <c r="U10" s="31"/>
    </row>
    <row r="11" spans="1:21" ht="12" customHeight="1" x14ac:dyDescent="0.25">
      <c r="A11" s="864" t="str">
        <f>' 15'!A11</f>
        <v>duben</v>
      </c>
      <c r="B11" s="803">
        <v>203539</v>
      </c>
      <c r="C11" s="803">
        <v>51780.342555025643</v>
      </c>
      <c r="D11" s="803">
        <v>552386.48140368715</v>
      </c>
      <c r="E11" s="1203">
        <f t="shared" si="0"/>
        <v>0.25440010295336835</v>
      </c>
      <c r="F11" s="1204">
        <f t="shared" si="1"/>
        <v>2.7139097735750255</v>
      </c>
      <c r="G11" s="914">
        <f>C11/' 25'!C11</f>
        <v>0.11161266020495382</v>
      </c>
      <c r="H11" s="912">
        <f t="shared" si="2"/>
        <v>-0.47187811404428209</v>
      </c>
      <c r="I11" s="892"/>
      <c r="J11" s="229"/>
      <c r="K11" s="229"/>
      <c r="L11" s="229"/>
      <c r="M11" s="229"/>
      <c r="N11" s="229"/>
      <c r="O11" s="229"/>
      <c r="R11" s="2188">
        <v>98046.197160189899</v>
      </c>
      <c r="U11" s="31"/>
    </row>
    <row r="12" spans="1:21" ht="12" customHeight="1" x14ac:dyDescent="0.25">
      <c r="A12" s="864" t="str">
        <f>' 15'!A12</f>
        <v>květen</v>
      </c>
      <c r="B12" s="388">
        <v>203404</v>
      </c>
      <c r="C12" s="388">
        <v>21279.729285203797</v>
      </c>
      <c r="D12" s="388">
        <v>227009.59872147188</v>
      </c>
      <c r="E12" s="1205">
        <f t="shared" si="0"/>
        <v>0.10461804726162612</v>
      </c>
      <c r="F12" s="1206">
        <f t="shared" si="1"/>
        <v>1.1160527753705525</v>
      </c>
      <c r="G12" s="915">
        <f>C12/' 25'!C12</f>
        <v>6.1245941572730785E-2</v>
      </c>
      <c r="H12" s="894">
        <f t="shared" si="2"/>
        <v>-0.48893107683792775</v>
      </c>
      <c r="I12" s="892"/>
      <c r="J12" s="229"/>
      <c r="K12" s="229"/>
      <c r="L12" s="229"/>
      <c r="M12" s="229"/>
      <c r="N12" s="229"/>
      <c r="O12" s="229"/>
      <c r="R12" s="2188">
        <v>41637.689792489073</v>
      </c>
      <c r="U12" s="31"/>
    </row>
    <row r="13" spans="1:21" ht="12" customHeight="1" x14ac:dyDescent="0.25">
      <c r="A13" s="864" t="str">
        <f>' 15'!A13</f>
        <v>červen</v>
      </c>
      <c r="B13" s="389">
        <v>203334</v>
      </c>
      <c r="C13" s="389">
        <v>15835.257238156231</v>
      </c>
      <c r="D13" s="389">
        <v>168928.62418999997</v>
      </c>
      <c r="E13" s="1205">
        <f t="shared" si="0"/>
        <v>7.7878058948116058E-2</v>
      </c>
      <c r="F13" s="1206">
        <f t="shared" si="1"/>
        <v>0.83079378849577534</v>
      </c>
      <c r="G13" s="915">
        <f>C13/' 25'!C13</f>
        <v>4.8821628386300754E-2</v>
      </c>
      <c r="H13" s="894">
        <f t="shared" si="2"/>
        <v>0.11228918132106663</v>
      </c>
      <c r="I13" s="892"/>
      <c r="J13" s="229"/>
      <c r="K13" s="229"/>
      <c r="L13" s="229"/>
      <c r="M13" s="229"/>
      <c r="N13" s="229"/>
      <c r="O13" s="229"/>
      <c r="R13" s="2188">
        <v>14236.636932266738</v>
      </c>
      <c r="U13" s="31"/>
    </row>
    <row r="14" spans="1:21" ht="12" customHeight="1" x14ac:dyDescent="0.25">
      <c r="A14" s="864" t="str">
        <f>' 15'!A14</f>
        <v>červenec</v>
      </c>
      <c r="B14" s="803">
        <v>203389</v>
      </c>
      <c r="C14" s="803">
        <v>11219.35656062771</v>
      </c>
      <c r="D14" s="803">
        <v>119686.7496106785</v>
      </c>
      <c r="E14" s="1203">
        <f t="shared" si="0"/>
        <v>5.5162061668171385E-2</v>
      </c>
      <c r="F14" s="1204">
        <f t="shared" si="1"/>
        <v>0.58846225514004447</v>
      </c>
      <c r="G14" s="914">
        <f>C14/' 25'!C14</f>
        <v>3.362562361892707E-2</v>
      </c>
      <c r="H14" s="912">
        <f t="shared" si="2"/>
        <v>-0.16650603146447307</v>
      </c>
      <c r="I14" s="892"/>
      <c r="J14" s="2572" t="s">
        <v>454</v>
      </c>
      <c r="K14" s="2572"/>
      <c r="L14" s="2572"/>
      <c r="M14" s="2572"/>
      <c r="N14" s="2572"/>
      <c r="O14" s="2572"/>
      <c r="P14" s="2572"/>
      <c r="R14" s="2188">
        <v>13460.633170915975</v>
      </c>
      <c r="U14" s="31"/>
    </row>
    <row r="15" spans="1:21" ht="12" customHeight="1" x14ac:dyDescent="0.25">
      <c r="A15" s="864" t="str">
        <f>' 15'!A15</f>
        <v>srpen</v>
      </c>
      <c r="B15" s="388">
        <v>203502</v>
      </c>
      <c r="C15" s="388">
        <v>11697.114947782431</v>
      </c>
      <c r="D15" s="388">
        <v>124783.41875999997</v>
      </c>
      <c r="E15" s="1205">
        <f t="shared" si="0"/>
        <v>5.7479115427771871E-2</v>
      </c>
      <c r="F15" s="1206">
        <f t="shared" si="1"/>
        <v>0.61318030663089296</v>
      </c>
      <c r="G15" s="915">
        <f>C15/' 25'!C15</f>
        <v>3.4090802566485376E-2</v>
      </c>
      <c r="H15" s="894">
        <f t="shared" si="2"/>
        <v>-0.10443961663520523</v>
      </c>
      <c r="I15" s="892"/>
      <c r="K15" s="421"/>
      <c r="L15" s="898" t="str">
        <f>C6</f>
        <v>Celková spotřeba</v>
      </c>
      <c r="R15" s="2188">
        <v>13061.22419555239</v>
      </c>
      <c r="U15" s="31"/>
    </row>
    <row r="16" spans="1:21" ht="12" customHeight="1" x14ac:dyDescent="0.25">
      <c r="A16" s="864" t="str">
        <f>' 15'!A16</f>
        <v>září</v>
      </c>
      <c r="B16" s="389">
        <v>203766</v>
      </c>
      <c r="C16" s="389">
        <v>25468.076665420456</v>
      </c>
      <c r="D16" s="389">
        <v>271690.38602595218</v>
      </c>
      <c r="E16" s="1205">
        <f t="shared" si="0"/>
        <v>0.12498688036974008</v>
      </c>
      <c r="F16" s="1206">
        <f t="shared" si="1"/>
        <v>1.333345042970624</v>
      </c>
      <c r="G16" s="915">
        <f>C16/' 25'!C16</f>
        <v>6.7251307229640594E-2</v>
      </c>
      <c r="H16" s="894">
        <f t="shared" si="2"/>
        <v>-0.40335942400403163</v>
      </c>
      <c r="I16" s="892"/>
      <c r="J16" s="229"/>
      <c r="K16" s="899">
        <f>A28</f>
        <v>2009</v>
      </c>
      <c r="L16" s="899">
        <f>C28</f>
        <v>1186211.8893894574</v>
      </c>
      <c r="M16" s="897"/>
      <c r="N16" s="897"/>
      <c r="O16" s="897"/>
      <c r="R16" s="2188">
        <v>42685.793910189153</v>
      </c>
      <c r="U16" s="31"/>
    </row>
    <row r="17" spans="1:21" ht="12" customHeight="1" x14ac:dyDescent="0.25">
      <c r="A17" s="864" t="str">
        <f>' 15'!A17</f>
        <v>říjen</v>
      </c>
      <c r="B17" s="803">
        <v>204682</v>
      </c>
      <c r="C17" s="803">
        <v>75904.335173341475</v>
      </c>
      <c r="D17" s="803">
        <v>809738.34008787898</v>
      </c>
      <c r="E17" s="1203">
        <f t="shared" si="0"/>
        <v>0.37084030434205978</v>
      </c>
      <c r="F17" s="1204">
        <f t="shared" si="1"/>
        <v>3.9560798706670788</v>
      </c>
      <c r="G17" s="914">
        <f>C17/' 25'!C17</f>
        <v>0.11775151588085256</v>
      </c>
      <c r="H17" s="912">
        <f t="shared" si="2"/>
        <v>-0.10180010595843958</v>
      </c>
      <c r="I17" s="892"/>
      <c r="J17" s="229"/>
      <c r="K17" s="899">
        <f t="shared" ref="K17:K25" si="3">A29</f>
        <v>2010</v>
      </c>
      <c r="L17" s="899">
        <f t="shared" ref="L17:L25" si="4">C29</f>
        <v>1365455.5156325032</v>
      </c>
      <c r="M17" s="897"/>
      <c r="N17" s="897"/>
      <c r="O17" s="897"/>
      <c r="R17" s="2188">
        <v>84507.174490747959</v>
      </c>
      <c r="U17" s="31"/>
    </row>
    <row r="18" spans="1:21" ht="12" customHeight="1" x14ac:dyDescent="0.25">
      <c r="A18" s="864" t="str">
        <f>' 15'!A18</f>
        <v>listopad</v>
      </c>
      <c r="B18" s="388">
        <v>205318</v>
      </c>
      <c r="C18" s="388">
        <v>129703.32544231213</v>
      </c>
      <c r="D18" s="388">
        <v>1383659.5130922392</v>
      </c>
      <c r="E18" s="1205">
        <f t="shared" si="0"/>
        <v>0.63171921332913883</v>
      </c>
      <c r="F18" s="1206">
        <f t="shared" si="1"/>
        <v>6.73910476963656</v>
      </c>
      <c r="G18" s="915">
        <f>C18/' 25'!C18</f>
        <v>0.14188713923795412</v>
      </c>
      <c r="H18" s="894">
        <f t="shared" si="2"/>
        <v>-0.14739382647379606</v>
      </c>
      <c r="I18" s="892"/>
      <c r="J18" s="229"/>
      <c r="K18" s="899">
        <f t="shared" si="3"/>
        <v>2011</v>
      </c>
      <c r="L18" s="899">
        <f t="shared" si="4"/>
        <v>1159817.3896996931</v>
      </c>
      <c r="M18" s="897"/>
      <c r="N18" s="897"/>
      <c r="O18" s="897"/>
      <c r="R18" s="2188">
        <v>152125.71697186501</v>
      </c>
      <c r="U18" s="31"/>
    </row>
    <row r="19" spans="1:21" ht="12" customHeight="1" x14ac:dyDescent="0.25">
      <c r="A19" s="237" t="str">
        <f>' 15'!A19</f>
        <v>prosinec</v>
      </c>
      <c r="B19" s="389">
        <v>205693</v>
      </c>
      <c r="C19" s="389">
        <v>182160.91964803007</v>
      </c>
      <c r="D19" s="389">
        <v>1943270.833844048</v>
      </c>
      <c r="E19" s="1205">
        <f t="shared" si="0"/>
        <v>0.88559610510824416</v>
      </c>
      <c r="F19" s="1206">
        <f t="shared" si="1"/>
        <v>9.4474329891831417</v>
      </c>
      <c r="G19" s="915">
        <f>C19/' 25'!C19</f>
        <v>0.16637451364627046</v>
      </c>
      <c r="H19" s="894">
        <f t="shared" si="2"/>
        <v>-0.11811829577929757</v>
      </c>
      <c r="I19" s="893"/>
      <c r="J19" s="229"/>
      <c r="K19" s="899">
        <f t="shared" si="3"/>
        <v>2012</v>
      </c>
      <c r="L19" s="899">
        <f t="shared" si="4"/>
        <v>1196669.5217189353</v>
      </c>
      <c r="M19" s="897"/>
      <c r="N19" s="897"/>
      <c r="O19" s="897"/>
      <c r="R19" s="2188">
        <v>206559.35912515759</v>
      </c>
      <c r="U19" s="31"/>
    </row>
    <row r="20" spans="1:21" ht="12" customHeight="1" x14ac:dyDescent="0.25">
      <c r="A20" s="864" t="str">
        <f>' 15'!A20</f>
        <v>I. čtvrtletí</v>
      </c>
      <c r="B20" s="803">
        <f>B10</f>
        <v>203548</v>
      </c>
      <c r="C20" s="803">
        <f t="shared" ref="C20:D20" si="5">SUM(C8:C10)</f>
        <v>592866.80600110011</v>
      </c>
      <c r="D20" s="803">
        <f t="shared" si="5"/>
        <v>6324631.9500488658</v>
      </c>
      <c r="E20" s="1203">
        <f t="shared" si="0"/>
        <v>2.9126633816156393</v>
      </c>
      <c r="F20" s="1204">
        <f t="shared" si="1"/>
        <v>31.071943473032729</v>
      </c>
      <c r="G20" s="914">
        <f>C20/' 25'!C20</f>
        <v>0.17761512293787743</v>
      </c>
      <c r="H20" s="912">
        <f t="shared" si="2"/>
        <v>3.5689492985826396E-2</v>
      </c>
      <c r="I20" s="892"/>
      <c r="J20" s="229"/>
      <c r="K20" s="899">
        <f t="shared" si="3"/>
        <v>2013</v>
      </c>
      <c r="L20" s="899">
        <f t="shared" si="4"/>
        <v>1204242.4930758923</v>
      </c>
      <c r="M20" s="897"/>
      <c r="N20" s="897"/>
      <c r="O20" s="897"/>
      <c r="R20" s="2188">
        <v>572436.82591768226</v>
      </c>
    </row>
    <row r="21" spans="1:21" ht="12" customHeight="1" x14ac:dyDescent="0.25">
      <c r="A21" s="864" t="str">
        <f>' 15'!A21</f>
        <v>II. čtvrtletí</v>
      </c>
      <c r="B21" s="388">
        <f>B13</f>
        <v>203334</v>
      </c>
      <c r="C21" s="388">
        <f t="shared" ref="C21:D21" si="6">SUM(C11:C13)</f>
        <v>88895.329078385679</v>
      </c>
      <c r="D21" s="388">
        <f t="shared" si="6"/>
        <v>948324.704315159</v>
      </c>
      <c r="E21" s="1205">
        <f t="shared" si="0"/>
        <v>0.43718870960284889</v>
      </c>
      <c r="F21" s="1206">
        <f t="shared" si="1"/>
        <v>4.6638766970362013</v>
      </c>
      <c r="G21" s="915">
        <f>C21/' 25'!C21</f>
        <v>7.8271855549809893E-2</v>
      </c>
      <c r="H21" s="894">
        <f t="shared" si="2"/>
        <v>-0.4224595470787626</v>
      </c>
      <c r="I21" s="892"/>
      <c r="J21" s="229"/>
      <c r="K21" s="899">
        <f t="shared" si="3"/>
        <v>2014</v>
      </c>
      <c r="L21" s="899">
        <f t="shared" si="4"/>
        <v>980633.63749940379</v>
      </c>
      <c r="M21" s="897"/>
      <c r="N21" s="897"/>
      <c r="O21" s="897"/>
      <c r="R21" s="2188">
        <v>153920.52388494569</v>
      </c>
    </row>
    <row r="22" spans="1:21" ht="12" customHeight="1" x14ac:dyDescent="0.25">
      <c r="A22" s="864" t="str">
        <f>' 15'!A22</f>
        <v>III. čtvrtletí</v>
      </c>
      <c r="B22" s="388">
        <f>B16</f>
        <v>203766</v>
      </c>
      <c r="C22" s="388">
        <f t="shared" ref="C22:D22" si="7">SUM(C14:C16)</f>
        <v>48384.548173830597</v>
      </c>
      <c r="D22" s="388">
        <f t="shared" si="7"/>
        <v>516160.55439663061</v>
      </c>
      <c r="E22" s="1205">
        <f t="shared" si="0"/>
        <v>0.23745152858588084</v>
      </c>
      <c r="F22" s="1206">
        <f t="shared" si="1"/>
        <v>2.5331044158330172</v>
      </c>
      <c r="G22" s="915">
        <f>C22/' 25'!C22</f>
        <v>4.5841642757063109E-2</v>
      </c>
      <c r="H22" s="894">
        <f t="shared" si="2"/>
        <v>-0.30087862712731844</v>
      </c>
      <c r="I22" s="892"/>
      <c r="J22" s="229"/>
      <c r="K22" s="899">
        <f t="shared" si="3"/>
        <v>2015</v>
      </c>
      <c r="L22" s="899">
        <f t="shared" si="4"/>
        <v>1057163.4652972291</v>
      </c>
      <c r="M22" s="897"/>
      <c r="N22" s="897"/>
      <c r="O22" s="897"/>
      <c r="R22" s="2188">
        <v>69207.651276657518</v>
      </c>
    </row>
    <row r="23" spans="1:21" ht="12" customHeight="1" x14ac:dyDescent="0.25">
      <c r="A23" s="237" t="str">
        <f>' 15'!A23</f>
        <v>IV. čtvrtletí</v>
      </c>
      <c r="B23" s="389">
        <f>B19</f>
        <v>205693</v>
      </c>
      <c r="C23" s="389">
        <f t="shared" ref="C23:D23" si="8">SUM(C17:C19)</f>
        <v>387768.58026368369</v>
      </c>
      <c r="D23" s="389">
        <f t="shared" si="8"/>
        <v>4136668.6870241659</v>
      </c>
      <c r="E23" s="1205">
        <f t="shared" si="0"/>
        <v>1.8851812179494862</v>
      </c>
      <c r="F23" s="1206">
        <f t="shared" si="1"/>
        <v>20.110887035651022</v>
      </c>
      <c r="G23" s="915">
        <f>C23/' 25'!C23</f>
        <v>0.14612762575517518</v>
      </c>
      <c r="H23" s="894">
        <f t="shared" si="2"/>
        <v>-0.12505559438501657</v>
      </c>
      <c r="I23" s="893"/>
      <c r="J23" s="229"/>
      <c r="K23" s="899">
        <f t="shared" si="3"/>
        <v>2016</v>
      </c>
      <c r="L23" s="899">
        <f t="shared" si="4"/>
        <v>1152681.5890783148</v>
      </c>
      <c r="M23" s="897"/>
      <c r="N23" s="897"/>
      <c r="O23" s="897"/>
      <c r="R23" s="2188">
        <v>443192.25058777054</v>
      </c>
    </row>
    <row r="24" spans="1:21" ht="12" customHeight="1" x14ac:dyDescent="0.25">
      <c r="A24" s="864" t="str">
        <f>' 15'!A24</f>
        <v>I. pololetí</v>
      </c>
      <c r="B24" s="803">
        <f>B13</f>
        <v>203334</v>
      </c>
      <c r="C24" s="803">
        <f t="shared" ref="C24:D24" si="9">SUM(C8:C13)</f>
        <v>681762.13507948583</v>
      </c>
      <c r="D24" s="803">
        <f t="shared" si="9"/>
        <v>7272956.6543640243</v>
      </c>
      <c r="E24" s="1203">
        <f t="shared" si="0"/>
        <v>3.3529175400055369</v>
      </c>
      <c r="F24" s="1204">
        <f t="shared" si="1"/>
        <v>35.76852200991484</v>
      </c>
      <c r="G24" s="914">
        <f>C24/' 25'!C24</f>
        <v>0.15239488070215032</v>
      </c>
      <c r="H24" s="912">
        <f t="shared" si="2"/>
        <v>-6.139569556948779E-2</v>
      </c>
      <c r="I24" s="892"/>
      <c r="J24" s="229"/>
      <c r="K24" s="899">
        <f t="shared" si="3"/>
        <v>2017</v>
      </c>
      <c r="L24" s="899">
        <f t="shared" si="4"/>
        <v>1238757.2516670562</v>
      </c>
      <c r="M24" s="897"/>
      <c r="N24" s="897"/>
      <c r="O24" s="897"/>
      <c r="R24" s="2188">
        <v>726357.34980262793</v>
      </c>
    </row>
    <row r="25" spans="1:21" ht="12" customHeight="1" x14ac:dyDescent="0.25">
      <c r="A25" s="237" t="str">
        <f>' 15'!A25</f>
        <v>II. pololetí</v>
      </c>
      <c r="B25" s="389">
        <f>B19</f>
        <v>205693</v>
      </c>
      <c r="C25" s="389">
        <f t="shared" ref="C25:D25" si="10">SUM(C14:C19)</f>
        <v>436153.1284375143</v>
      </c>
      <c r="D25" s="389">
        <f t="shared" si="10"/>
        <v>4652829.2414207971</v>
      </c>
      <c r="E25" s="1205">
        <f t="shared" si="0"/>
        <v>2.1204082221442357</v>
      </c>
      <c r="F25" s="1206">
        <f t="shared" si="1"/>
        <v>22.62026049219369</v>
      </c>
      <c r="G25" s="915">
        <f>C25/' 25'!C25</f>
        <v>0.1175899834270419</v>
      </c>
      <c r="H25" s="894">
        <f t="shared" si="2"/>
        <v>-0.14880325532749089</v>
      </c>
      <c r="I25" s="893"/>
      <c r="J25" s="229"/>
      <c r="K25" s="899">
        <f t="shared" si="3"/>
        <v>2018</v>
      </c>
      <c r="L25" s="899">
        <f t="shared" si="4"/>
        <v>1117915.2635170002</v>
      </c>
      <c r="M25" s="897"/>
      <c r="N25" s="897"/>
      <c r="O25" s="897"/>
      <c r="R25" s="2188">
        <v>512399.90186442807</v>
      </c>
    </row>
    <row r="26" spans="1:21" ht="12" customHeight="1" x14ac:dyDescent="0.25">
      <c r="A26" s="902" t="str">
        <f>' 15'!A26</f>
        <v>rok</v>
      </c>
      <c r="B26" s="903">
        <f>B19</f>
        <v>205693</v>
      </c>
      <c r="C26" s="903">
        <f t="shared" ref="C26:D26" si="11">SUM(C8:C19)</f>
        <v>1117915.2635170002</v>
      </c>
      <c r="D26" s="903">
        <f t="shared" si="11"/>
        <v>11925785.895784821</v>
      </c>
      <c r="E26" s="1207">
        <f t="shared" si="0"/>
        <v>5.4348726671155569</v>
      </c>
      <c r="F26" s="1208">
        <f t="shared" si="1"/>
        <v>57.978569498159011</v>
      </c>
      <c r="G26" s="917">
        <f>C26/' 25'!C26</f>
        <v>0.13661842613516312</v>
      </c>
      <c r="H26" s="913">
        <f t="shared" si="2"/>
        <v>-9.7550983445249678E-2</v>
      </c>
      <c r="I26" s="229"/>
      <c r="J26" s="2572" t="s">
        <v>455</v>
      </c>
      <c r="K26" s="2572"/>
      <c r="L26" s="2572"/>
      <c r="M26" s="2572"/>
      <c r="N26" s="2572"/>
      <c r="O26" s="2572"/>
      <c r="P26" s="2572"/>
      <c r="R26" s="2188">
        <v>1238757.2516670562</v>
      </c>
    </row>
    <row r="27" spans="1:21" ht="12" customHeight="1" x14ac:dyDescent="0.25">
      <c r="C27" s="824"/>
      <c r="D27" s="824"/>
      <c r="E27" s="910"/>
      <c r="F27" s="911"/>
      <c r="G27" s="916"/>
      <c r="K27" s="421"/>
      <c r="L27" s="898" t="str">
        <f>B5</f>
        <v>Počet zákazníků ke konci období</v>
      </c>
    </row>
    <row r="28" spans="1:21" ht="12" customHeight="1" x14ac:dyDescent="0.25">
      <c r="A28" s="864">
        <v>2009</v>
      </c>
      <c r="B28" s="388">
        <v>199000</v>
      </c>
      <c r="C28" s="388">
        <v>1186211.8893894574</v>
      </c>
      <c r="D28" s="388">
        <v>12526425.094348144</v>
      </c>
      <c r="E28" s="1205">
        <v>5.9608637657761676</v>
      </c>
      <c r="F28" s="1206">
        <v>62.94685977059369</v>
      </c>
      <c r="G28" s="915">
        <v>0.13210663415331628</v>
      </c>
      <c r="H28" s="894">
        <v>2.4466834597580048E-2</v>
      </c>
      <c r="I28" s="229"/>
      <c r="J28" s="472"/>
      <c r="K28" s="900">
        <f>A28</f>
        <v>2009</v>
      </c>
      <c r="L28" s="901">
        <f>B28</f>
        <v>199000</v>
      </c>
      <c r="M28" s="472"/>
      <c r="N28" s="896"/>
      <c r="P28" s="472"/>
    </row>
    <row r="29" spans="1:21" ht="12" customHeight="1" x14ac:dyDescent="0.25">
      <c r="A29" s="237">
        <v>2010</v>
      </c>
      <c r="B29" s="388">
        <v>198449</v>
      </c>
      <c r="C29" s="388">
        <v>1365455.5156325032</v>
      </c>
      <c r="D29" s="388">
        <v>14465257.677185934</v>
      </c>
      <c r="E29" s="1205">
        <v>6.880636917457398</v>
      </c>
      <c r="F29" s="1206">
        <v>72.891562452750748</v>
      </c>
      <c r="G29" s="915">
        <v>0.16887163552127482</v>
      </c>
      <c r="H29" s="895">
        <v>0.15110590936270449</v>
      </c>
      <c r="I29" s="893"/>
      <c r="J29" s="472"/>
      <c r="K29" s="900">
        <f t="shared" ref="K29:L37" si="12">A29</f>
        <v>2010</v>
      </c>
      <c r="L29" s="901">
        <f t="shared" si="12"/>
        <v>198449</v>
      </c>
      <c r="M29" s="472"/>
      <c r="N29" s="896"/>
      <c r="P29" s="472"/>
    </row>
    <row r="30" spans="1:21" ht="12" customHeight="1" x14ac:dyDescent="0.25">
      <c r="A30" s="864">
        <v>2011</v>
      </c>
      <c r="B30" s="803">
        <v>200496</v>
      </c>
      <c r="C30" s="803">
        <v>1159817.3896996931</v>
      </c>
      <c r="D30" s="803">
        <v>12283073.733192515</v>
      </c>
      <c r="E30" s="1203">
        <v>5.7847407913359525</v>
      </c>
      <c r="F30" s="1204">
        <v>61.263435346303737</v>
      </c>
      <c r="G30" s="914">
        <v>0.1421654084046115</v>
      </c>
      <c r="H30" s="894">
        <v>-0.15060038469107864</v>
      </c>
      <c r="I30" s="229"/>
      <c r="J30" s="472"/>
      <c r="K30" s="900">
        <f t="shared" si="12"/>
        <v>2011</v>
      </c>
      <c r="L30" s="901">
        <f t="shared" si="12"/>
        <v>200496</v>
      </c>
      <c r="M30" s="472"/>
      <c r="N30" s="896"/>
      <c r="P30" s="472"/>
    </row>
    <row r="31" spans="1:21" ht="12" customHeight="1" x14ac:dyDescent="0.25">
      <c r="A31" s="237">
        <v>2012</v>
      </c>
      <c r="B31" s="388">
        <v>202807</v>
      </c>
      <c r="C31" s="388">
        <v>1196669.5217189353</v>
      </c>
      <c r="D31" s="388">
        <v>12661480.467877559</v>
      </c>
      <c r="E31" s="1205">
        <v>5.9005336192485238</v>
      </c>
      <c r="F31" s="1206">
        <v>62.431180718010516</v>
      </c>
      <c r="G31" s="915">
        <v>0.14457603861369839</v>
      </c>
      <c r="H31" s="895">
        <v>3.177408128773121E-2</v>
      </c>
      <c r="I31" s="893"/>
      <c r="J31" s="472"/>
      <c r="K31" s="900">
        <f t="shared" si="12"/>
        <v>2012</v>
      </c>
      <c r="L31" s="901">
        <f t="shared" si="12"/>
        <v>202807</v>
      </c>
      <c r="M31" s="472"/>
      <c r="N31" s="896"/>
      <c r="P31" s="472"/>
    </row>
    <row r="32" spans="1:21" ht="12" customHeight="1" x14ac:dyDescent="0.25">
      <c r="A32" s="864">
        <v>2013</v>
      </c>
      <c r="B32" s="803">
        <v>201273.9</v>
      </c>
      <c r="C32" s="803">
        <v>1204242.4930758923</v>
      </c>
      <c r="D32" s="803">
        <v>12790786.275041422</v>
      </c>
      <c r="E32" s="1203">
        <v>5.9831030902461393</v>
      </c>
      <c r="F32" s="1204">
        <v>63.549155032229329</v>
      </c>
      <c r="G32" s="914">
        <v>0.16540838777079472</v>
      </c>
      <c r="H32" s="894">
        <v>6.3283732221064027E-3</v>
      </c>
      <c r="I32" s="229"/>
      <c r="J32" s="472"/>
      <c r="K32" s="900">
        <f t="shared" si="12"/>
        <v>2013</v>
      </c>
      <c r="L32" s="901">
        <f t="shared" si="12"/>
        <v>201273.9</v>
      </c>
      <c r="M32" s="472"/>
      <c r="N32" s="896"/>
      <c r="P32" s="472"/>
    </row>
    <row r="33" spans="1:16" ht="12" customHeight="1" x14ac:dyDescent="0.25">
      <c r="A33" s="237">
        <v>2014</v>
      </c>
      <c r="B33" s="388">
        <v>197824</v>
      </c>
      <c r="C33" s="388">
        <v>980633.63749940379</v>
      </c>
      <c r="D33" s="388">
        <v>10423643.860056013</v>
      </c>
      <c r="E33" s="1205">
        <v>4.9571014512870217</v>
      </c>
      <c r="F33" s="1206">
        <v>52.691502851302232</v>
      </c>
      <c r="G33" s="915">
        <v>0.1289024391922641</v>
      </c>
      <c r="H33" s="895">
        <v>-0.1856842428847896</v>
      </c>
      <c r="I33" s="893"/>
      <c r="J33" s="472"/>
      <c r="K33" s="900">
        <f t="shared" si="12"/>
        <v>2014</v>
      </c>
      <c r="L33" s="901">
        <f t="shared" si="12"/>
        <v>197824</v>
      </c>
      <c r="M33" s="472"/>
      <c r="N33" s="896"/>
      <c r="P33" s="472"/>
    </row>
    <row r="34" spans="1:16" ht="12" customHeight="1" x14ac:dyDescent="0.25">
      <c r="A34" s="864">
        <v>2015</v>
      </c>
      <c r="B34" s="803">
        <v>199725</v>
      </c>
      <c r="C34" s="803">
        <v>1057163.4652972291</v>
      </c>
      <c r="D34" s="803">
        <v>11257688.3182912</v>
      </c>
      <c r="E34" s="1203">
        <v>5.2930953325684271</v>
      </c>
      <c r="F34" s="1204">
        <v>56.365944765508573</v>
      </c>
      <c r="G34" s="914">
        <v>0.12806132951816082</v>
      </c>
      <c r="H34" s="894">
        <v>7.8041202005852933E-2</v>
      </c>
      <c r="I34" s="229"/>
      <c r="J34" s="472"/>
      <c r="K34" s="900">
        <f t="shared" si="12"/>
        <v>2015</v>
      </c>
      <c r="L34" s="901">
        <f t="shared" si="12"/>
        <v>199725</v>
      </c>
      <c r="M34" s="472"/>
      <c r="N34" s="896"/>
      <c r="P34" s="472"/>
    </row>
    <row r="35" spans="1:16" ht="12" customHeight="1" x14ac:dyDescent="0.25">
      <c r="A35" s="237">
        <v>2016</v>
      </c>
      <c r="B35" s="388">
        <v>199995</v>
      </c>
      <c r="C35" s="388">
        <v>1152681.5890783148</v>
      </c>
      <c r="D35" s="388">
        <v>12316757.98453786</v>
      </c>
      <c r="E35" s="1205">
        <v>5.7635520341924291</v>
      </c>
      <c r="F35" s="1206">
        <v>61.585329555928197</v>
      </c>
      <c r="G35" s="915">
        <v>0.13517255002552434</v>
      </c>
      <c r="H35" s="895">
        <v>9.0353220591320851E-2</v>
      </c>
      <c r="I35" s="893"/>
      <c r="J35" s="472"/>
      <c r="K35" s="900">
        <f t="shared" si="12"/>
        <v>2016</v>
      </c>
      <c r="L35" s="901">
        <f t="shared" si="12"/>
        <v>199995</v>
      </c>
      <c r="M35" s="472"/>
      <c r="N35" s="896"/>
      <c r="P35" s="472"/>
    </row>
    <row r="36" spans="1:16" ht="12" customHeight="1" x14ac:dyDescent="0.25">
      <c r="A36" s="864">
        <v>2017</v>
      </c>
      <c r="B36" s="803">
        <v>203138</v>
      </c>
      <c r="C36" s="803">
        <v>1238757.2516670562</v>
      </c>
      <c r="D36" s="803">
        <v>13218065.533287004</v>
      </c>
      <c r="E36" s="1203">
        <v>6.0981069601308286</v>
      </c>
      <c r="F36" s="1204">
        <v>65.069388953750675</v>
      </c>
      <c r="G36" s="914">
        <v>0.14526646227110832</v>
      </c>
      <c r="H36" s="894">
        <v>7.4674275536549137E-2</v>
      </c>
      <c r="I36" s="229"/>
      <c r="J36" s="472"/>
      <c r="K36" s="900">
        <f t="shared" si="12"/>
        <v>2017</v>
      </c>
      <c r="L36" s="901">
        <f t="shared" si="12"/>
        <v>203138</v>
      </c>
      <c r="M36" s="472"/>
      <c r="N36" s="896"/>
      <c r="P36" s="472"/>
    </row>
    <row r="37" spans="1:16" ht="12" customHeight="1" x14ac:dyDescent="0.25">
      <c r="A37" s="864">
        <v>2018</v>
      </c>
      <c r="B37" s="388">
        <f>B26</f>
        <v>205693</v>
      </c>
      <c r="C37" s="388">
        <f t="shared" ref="C37:F37" si="13">C26</f>
        <v>1117915.2635170002</v>
      </c>
      <c r="D37" s="388">
        <f t="shared" si="13"/>
        <v>11925785.895784821</v>
      </c>
      <c r="E37" s="561">
        <f t="shared" si="13"/>
        <v>5.4348726671155569</v>
      </c>
      <c r="F37" s="561">
        <f t="shared" si="13"/>
        <v>57.978569498159011</v>
      </c>
      <c r="G37" s="915">
        <f>C37/' 25'!C37</f>
        <v>0.13661842613516312</v>
      </c>
      <c r="H37" s="894">
        <f>(C37-C36)/C36</f>
        <v>-9.7550983445249678E-2</v>
      </c>
      <c r="I37" s="229"/>
      <c r="J37" s="472"/>
      <c r="K37" s="900">
        <f t="shared" si="12"/>
        <v>2018</v>
      </c>
      <c r="L37" s="901">
        <f t="shared" si="12"/>
        <v>205693</v>
      </c>
      <c r="M37" s="472"/>
      <c r="N37" s="896"/>
      <c r="P37" s="472"/>
    </row>
    <row r="38" spans="1:16" ht="12" customHeight="1" x14ac:dyDescent="0.25">
      <c r="A38" s="799"/>
      <c r="C38" s="800"/>
      <c r="D38" s="217"/>
    </row>
    <row r="39" spans="1:16" ht="14.1" customHeight="1" x14ac:dyDescent="0.25">
      <c r="A39" s="799"/>
      <c r="C39" s="800"/>
      <c r="D39" s="217"/>
    </row>
    <row r="40" spans="1:16" ht="14.1" customHeight="1" x14ac:dyDescent="0.25">
      <c r="C40" s="800"/>
      <c r="D40" s="217"/>
    </row>
    <row r="41" spans="1:16" ht="14.1" customHeight="1" x14ac:dyDescent="0.25">
      <c r="C41" s="800"/>
      <c r="D41" s="421"/>
    </row>
    <row r="42" spans="1:16" ht="14.1" customHeight="1" x14ac:dyDescent="0.25"/>
    <row r="43" spans="1:16" ht="14.1" customHeight="1" x14ac:dyDescent="0.25"/>
    <row r="44" spans="1:16" ht="14.1" customHeight="1" x14ac:dyDescent="0.25"/>
    <row r="45" spans="1:16" ht="14.1" customHeight="1" x14ac:dyDescent="0.25"/>
    <row r="46" spans="1:16" ht="14.1" customHeight="1" x14ac:dyDescent="0.25"/>
    <row r="47" spans="1:16" ht="14.1" customHeight="1" x14ac:dyDescent="0.25"/>
    <row r="48" spans="1:16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1">
    <mergeCell ref="J14:P14"/>
    <mergeCell ref="J26:P26"/>
    <mergeCell ref="O2:P2"/>
    <mergeCell ref="B4:H4"/>
    <mergeCell ref="J4:P4"/>
    <mergeCell ref="B5:B7"/>
    <mergeCell ref="C5:F5"/>
    <mergeCell ref="G5:G6"/>
    <mergeCell ref="H5:H6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2"/>
  <sheetViews>
    <sheetView view="pageBreakPreview" zoomScaleNormal="100" zoomScaleSheetLayoutView="100" workbookViewId="0">
      <selection activeCell="C5" sqref="C5:F5"/>
    </sheetView>
  </sheetViews>
  <sheetFormatPr defaultRowHeight="12.75" x14ac:dyDescent="0.25"/>
  <cols>
    <col min="1" max="1" width="8.42578125" style="13" customWidth="1"/>
    <col min="2" max="8" width="9.7109375" style="13" customWidth="1"/>
    <col min="9" max="9" width="1.7109375" style="13" customWidth="1"/>
    <col min="10" max="10" width="7.5703125" style="13" customWidth="1"/>
    <col min="11" max="15" width="9.7109375" style="13" customWidth="1"/>
    <col min="16" max="16" width="9.5703125" style="13" customWidth="1"/>
    <col min="17" max="17" width="9.140625" style="13"/>
    <col min="18" max="18" width="9.140625" style="2187"/>
    <col min="19" max="245" width="9.140625" style="13"/>
    <col min="246" max="258" width="10.7109375" style="13" customWidth="1"/>
    <col min="259" max="501" width="9.140625" style="13"/>
    <col min="502" max="514" width="10.7109375" style="13" customWidth="1"/>
    <col min="515" max="757" width="9.140625" style="13"/>
    <col min="758" max="770" width="10.7109375" style="13" customWidth="1"/>
    <col min="771" max="1013" width="9.140625" style="13"/>
    <col min="1014" max="1026" width="10.7109375" style="13" customWidth="1"/>
    <col min="1027" max="1269" width="9.140625" style="13"/>
    <col min="1270" max="1282" width="10.7109375" style="13" customWidth="1"/>
    <col min="1283" max="1525" width="9.140625" style="13"/>
    <col min="1526" max="1538" width="10.7109375" style="13" customWidth="1"/>
    <col min="1539" max="1781" width="9.140625" style="13"/>
    <col min="1782" max="1794" width="10.7109375" style="13" customWidth="1"/>
    <col min="1795" max="2037" width="9.140625" style="13"/>
    <col min="2038" max="2050" width="10.7109375" style="13" customWidth="1"/>
    <col min="2051" max="2293" width="9.140625" style="13"/>
    <col min="2294" max="2306" width="10.7109375" style="13" customWidth="1"/>
    <col min="2307" max="2549" width="9.140625" style="13"/>
    <col min="2550" max="2562" width="10.7109375" style="13" customWidth="1"/>
    <col min="2563" max="2805" width="9.140625" style="13"/>
    <col min="2806" max="2818" width="10.7109375" style="13" customWidth="1"/>
    <col min="2819" max="3061" width="9.140625" style="13"/>
    <col min="3062" max="3074" width="10.7109375" style="13" customWidth="1"/>
    <col min="3075" max="3317" width="9.140625" style="13"/>
    <col min="3318" max="3330" width="10.7109375" style="13" customWidth="1"/>
    <col min="3331" max="3573" width="9.140625" style="13"/>
    <col min="3574" max="3586" width="10.7109375" style="13" customWidth="1"/>
    <col min="3587" max="3829" width="9.140625" style="13"/>
    <col min="3830" max="3842" width="10.7109375" style="13" customWidth="1"/>
    <col min="3843" max="4085" width="9.140625" style="13"/>
    <col min="4086" max="4098" width="10.7109375" style="13" customWidth="1"/>
    <col min="4099" max="4341" width="9.140625" style="13"/>
    <col min="4342" max="4354" width="10.7109375" style="13" customWidth="1"/>
    <col min="4355" max="4597" width="9.140625" style="13"/>
    <col min="4598" max="4610" width="10.7109375" style="13" customWidth="1"/>
    <col min="4611" max="4853" width="9.140625" style="13"/>
    <col min="4854" max="4866" width="10.7109375" style="13" customWidth="1"/>
    <col min="4867" max="5109" width="9.140625" style="13"/>
    <col min="5110" max="5122" width="10.7109375" style="13" customWidth="1"/>
    <col min="5123" max="5365" width="9.140625" style="13"/>
    <col min="5366" max="5378" width="10.7109375" style="13" customWidth="1"/>
    <col min="5379" max="5621" width="9.140625" style="13"/>
    <col min="5622" max="5634" width="10.7109375" style="13" customWidth="1"/>
    <col min="5635" max="5877" width="9.140625" style="13"/>
    <col min="5878" max="5890" width="10.7109375" style="13" customWidth="1"/>
    <col min="5891" max="6133" width="9.140625" style="13"/>
    <col min="6134" max="6146" width="10.7109375" style="13" customWidth="1"/>
    <col min="6147" max="6389" width="9.140625" style="13"/>
    <col min="6390" max="6402" width="10.7109375" style="13" customWidth="1"/>
    <col min="6403" max="6645" width="9.140625" style="13"/>
    <col min="6646" max="6658" width="10.7109375" style="13" customWidth="1"/>
    <col min="6659" max="6901" width="9.140625" style="13"/>
    <col min="6902" max="6914" width="10.7109375" style="13" customWidth="1"/>
    <col min="6915" max="7157" width="9.140625" style="13"/>
    <col min="7158" max="7170" width="10.7109375" style="13" customWidth="1"/>
    <col min="7171" max="7413" width="9.140625" style="13"/>
    <col min="7414" max="7426" width="10.7109375" style="13" customWidth="1"/>
    <col min="7427" max="7669" width="9.140625" style="13"/>
    <col min="7670" max="7682" width="10.7109375" style="13" customWidth="1"/>
    <col min="7683" max="7925" width="9.140625" style="13"/>
    <col min="7926" max="7938" width="10.7109375" style="13" customWidth="1"/>
    <col min="7939" max="8181" width="9.140625" style="13"/>
    <col min="8182" max="8194" width="10.7109375" style="13" customWidth="1"/>
    <col min="8195" max="8437" width="9.140625" style="13"/>
    <col min="8438" max="8450" width="10.7109375" style="13" customWidth="1"/>
    <col min="8451" max="8693" width="9.140625" style="13"/>
    <col min="8694" max="8706" width="10.7109375" style="13" customWidth="1"/>
    <col min="8707" max="8949" width="9.140625" style="13"/>
    <col min="8950" max="8962" width="10.7109375" style="13" customWidth="1"/>
    <col min="8963" max="9205" width="9.140625" style="13"/>
    <col min="9206" max="9218" width="10.7109375" style="13" customWidth="1"/>
    <col min="9219" max="9461" width="9.140625" style="13"/>
    <col min="9462" max="9474" width="10.7109375" style="13" customWidth="1"/>
    <col min="9475" max="9717" width="9.140625" style="13"/>
    <col min="9718" max="9730" width="10.7109375" style="13" customWidth="1"/>
    <col min="9731" max="9973" width="9.140625" style="13"/>
    <col min="9974" max="9986" width="10.7109375" style="13" customWidth="1"/>
    <col min="9987" max="10229" width="9.140625" style="13"/>
    <col min="10230" max="10242" width="10.7109375" style="13" customWidth="1"/>
    <col min="10243" max="10485" width="9.140625" style="13"/>
    <col min="10486" max="10498" width="10.7109375" style="13" customWidth="1"/>
    <col min="10499" max="10741" width="9.140625" style="13"/>
    <col min="10742" max="10754" width="10.7109375" style="13" customWidth="1"/>
    <col min="10755" max="10997" width="9.140625" style="13"/>
    <col min="10998" max="11010" width="10.7109375" style="13" customWidth="1"/>
    <col min="11011" max="11253" width="9.140625" style="13"/>
    <col min="11254" max="11266" width="10.7109375" style="13" customWidth="1"/>
    <col min="11267" max="11509" width="9.140625" style="13"/>
    <col min="11510" max="11522" width="10.7109375" style="13" customWidth="1"/>
    <col min="11523" max="11765" width="9.140625" style="13"/>
    <col min="11766" max="11778" width="10.7109375" style="13" customWidth="1"/>
    <col min="11779" max="12021" width="9.140625" style="13"/>
    <col min="12022" max="12034" width="10.7109375" style="13" customWidth="1"/>
    <col min="12035" max="12277" width="9.140625" style="13"/>
    <col min="12278" max="12290" width="10.7109375" style="13" customWidth="1"/>
    <col min="12291" max="12533" width="9.140625" style="13"/>
    <col min="12534" max="12546" width="10.7109375" style="13" customWidth="1"/>
    <col min="12547" max="12789" width="9.140625" style="13"/>
    <col min="12790" max="12802" width="10.7109375" style="13" customWidth="1"/>
    <col min="12803" max="13045" width="9.140625" style="13"/>
    <col min="13046" max="13058" width="10.7109375" style="13" customWidth="1"/>
    <col min="13059" max="13301" width="9.140625" style="13"/>
    <col min="13302" max="13314" width="10.7109375" style="13" customWidth="1"/>
    <col min="13315" max="13557" width="9.140625" style="13"/>
    <col min="13558" max="13570" width="10.7109375" style="13" customWidth="1"/>
    <col min="13571" max="13813" width="9.140625" style="13"/>
    <col min="13814" max="13826" width="10.7109375" style="13" customWidth="1"/>
    <col min="13827" max="14069" width="9.140625" style="13"/>
    <col min="14070" max="14082" width="10.7109375" style="13" customWidth="1"/>
    <col min="14083" max="14325" width="9.140625" style="13"/>
    <col min="14326" max="14338" width="10.7109375" style="13" customWidth="1"/>
    <col min="14339" max="14581" width="9.140625" style="13"/>
    <col min="14582" max="14594" width="10.7109375" style="13" customWidth="1"/>
    <col min="14595" max="14837" width="9.140625" style="13"/>
    <col min="14838" max="14850" width="10.7109375" style="13" customWidth="1"/>
    <col min="14851" max="15093" width="9.140625" style="13"/>
    <col min="15094" max="15106" width="10.7109375" style="13" customWidth="1"/>
    <col min="15107" max="15349" width="9.140625" style="13"/>
    <col min="15350" max="15362" width="10.7109375" style="13" customWidth="1"/>
    <col min="15363" max="15605" width="9.140625" style="13"/>
    <col min="15606" max="15618" width="10.7109375" style="13" customWidth="1"/>
    <col min="15619" max="15861" width="9.140625" style="13"/>
    <col min="15862" max="15874" width="10.7109375" style="13" customWidth="1"/>
    <col min="15875" max="16117" width="9.140625" style="13"/>
    <col min="16118" max="16130" width="10.7109375" style="13" customWidth="1"/>
    <col min="16131" max="16384" width="9.140625" style="13"/>
  </cols>
  <sheetData>
    <row r="2" spans="1:18" ht="20.100000000000001" customHeight="1" thickBot="1" x14ac:dyDescent="0.3">
      <c r="A2" s="1697" t="s">
        <v>661</v>
      </c>
      <c r="B2" s="1721"/>
      <c r="C2" s="1721"/>
      <c r="D2" s="1721"/>
      <c r="E2" s="1746"/>
      <c r="F2" s="1747"/>
      <c r="G2" s="1746"/>
      <c r="H2" s="1746"/>
      <c r="I2" s="1746"/>
      <c r="J2" s="1746"/>
      <c r="K2" s="1746"/>
      <c r="L2" s="1746"/>
      <c r="M2" s="1746"/>
      <c r="N2" s="1746"/>
      <c r="O2" s="2401" t="s">
        <v>536</v>
      </c>
      <c r="P2" s="2401"/>
    </row>
    <row r="3" spans="1:18" ht="15" customHeight="1" x14ac:dyDescent="0.25">
      <c r="A3" s="635"/>
      <c r="B3" s="635"/>
      <c r="C3" s="635"/>
      <c r="D3" s="635"/>
      <c r="F3" s="861"/>
    </row>
    <row r="4" spans="1:18" ht="16.5" customHeight="1" x14ac:dyDescent="0.25">
      <c r="A4" s="825"/>
      <c r="B4" s="2573">
        <v>2018</v>
      </c>
      <c r="C4" s="2574"/>
      <c r="D4" s="2574"/>
      <c r="E4" s="2574"/>
      <c r="F4" s="2574"/>
      <c r="G4" s="2574"/>
      <c r="H4" s="2575"/>
      <c r="I4" s="862"/>
      <c r="J4" s="2399" t="s">
        <v>457</v>
      </c>
      <c r="K4" s="2399"/>
      <c r="L4" s="2399"/>
      <c r="M4" s="2399"/>
      <c r="N4" s="2399"/>
      <c r="O4" s="2399"/>
      <c r="P4" s="2399"/>
    </row>
    <row r="5" spans="1:18" ht="27" customHeight="1" x14ac:dyDescent="0.25">
      <c r="A5" s="867"/>
      <c r="B5" s="2459" t="s">
        <v>414</v>
      </c>
      <c r="C5" s="2576" t="s">
        <v>456</v>
      </c>
      <c r="D5" s="2577"/>
      <c r="E5" s="2577"/>
      <c r="F5" s="2578"/>
      <c r="G5" s="2459" t="s">
        <v>413</v>
      </c>
      <c r="H5" s="2459" t="s">
        <v>415</v>
      </c>
      <c r="I5" s="865"/>
      <c r="J5" s="865"/>
      <c r="K5" s="865"/>
      <c r="L5" s="865"/>
      <c r="M5" s="865"/>
      <c r="N5" s="865"/>
      <c r="O5" s="865"/>
    </row>
    <row r="6" spans="1:18" ht="26.25" customHeight="1" x14ac:dyDescent="0.25">
      <c r="A6" s="826"/>
      <c r="B6" s="2459"/>
      <c r="C6" s="2576" t="s">
        <v>416</v>
      </c>
      <c r="D6" s="2578"/>
      <c r="E6" s="2398" t="s">
        <v>417</v>
      </c>
      <c r="F6" s="2400"/>
      <c r="G6" s="2459"/>
      <c r="H6" s="2459"/>
      <c r="I6" s="865"/>
      <c r="J6" s="865"/>
      <c r="K6" s="865"/>
      <c r="L6" s="865"/>
      <c r="M6" s="865"/>
      <c r="N6" s="865"/>
      <c r="O6" s="865"/>
    </row>
    <row r="7" spans="1:18" ht="14.1" customHeight="1" x14ac:dyDescent="0.25">
      <c r="A7" s="237" t="str">
        <f>' 15'!A7</f>
        <v>období</v>
      </c>
      <c r="B7" s="2460"/>
      <c r="C7" s="804" t="s">
        <v>399</v>
      </c>
      <c r="D7" s="920" t="s">
        <v>3</v>
      </c>
      <c r="E7" s="804" t="s">
        <v>399</v>
      </c>
      <c r="F7" s="920" t="s">
        <v>3</v>
      </c>
      <c r="G7" s="863" t="s">
        <v>51</v>
      </c>
      <c r="H7" s="863" t="s">
        <v>51</v>
      </c>
      <c r="I7" s="868"/>
      <c r="J7" s="861"/>
      <c r="K7" s="861"/>
      <c r="L7" s="861"/>
      <c r="M7" s="861"/>
      <c r="N7" s="861"/>
      <c r="O7" s="861"/>
      <c r="R7" s="2187">
        <v>2017</v>
      </c>
    </row>
    <row r="8" spans="1:18" ht="12" customHeight="1" x14ac:dyDescent="0.25">
      <c r="A8" s="864" t="str">
        <f>' 15'!A8</f>
        <v>leden</v>
      </c>
      <c r="B8" s="803">
        <v>2631931</v>
      </c>
      <c r="C8" s="803">
        <v>364327.82636447856</v>
      </c>
      <c r="D8" s="803">
        <v>3884636.5481800004</v>
      </c>
      <c r="E8" s="1203">
        <f>C8/B8</f>
        <v>0.13842605538081301</v>
      </c>
      <c r="F8" s="1204">
        <f>D8/B8</f>
        <v>1.4759644337864481</v>
      </c>
      <c r="G8" s="914">
        <f>C8/' 25'!C8</f>
        <v>0.33624965684680724</v>
      </c>
      <c r="H8" s="912">
        <f>(C8-R8)/R8</f>
        <v>-0.29152880511443069</v>
      </c>
      <c r="I8" s="892"/>
      <c r="J8" s="229"/>
      <c r="K8" s="229"/>
      <c r="L8" s="229"/>
      <c r="M8" s="229"/>
      <c r="N8" s="229"/>
      <c r="O8" s="229"/>
      <c r="R8" s="2188">
        <v>514245.08010283182</v>
      </c>
    </row>
    <row r="9" spans="1:18" ht="12" customHeight="1" x14ac:dyDescent="0.25">
      <c r="A9" s="864" t="str">
        <f>' 15'!A9</f>
        <v>únor</v>
      </c>
      <c r="B9" s="388">
        <v>2631061</v>
      </c>
      <c r="C9" s="388">
        <v>397767.4779708602</v>
      </c>
      <c r="D9" s="388">
        <v>4243336.7485199999</v>
      </c>
      <c r="E9" s="1205">
        <f t="shared" ref="E9:E26" si="0">C9/B9</f>
        <v>0.15118139715151424</v>
      </c>
      <c r="F9" s="1206">
        <f t="shared" ref="F9:F26" si="1">D9/B9</f>
        <v>1.6127853928586224</v>
      </c>
      <c r="G9" s="915">
        <f>C9/' 25'!C9</f>
        <v>0.34369289607174608</v>
      </c>
      <c r="H9" s="894">
        <f t="shared" ref="H9:H26" si="2">(C9-R9)/R9</f>
        <v>0.1351640965378412</v>
      </c>
      <c r="I9" s="892"/>
      <c r="J9" s="229"/>
      <c r="K9" s="229"/>
      <c r="L9" s="229"/>
      <c r="M9" s="229"/>
      <c r="N9" s="229"/>
      <c r="O9" s="229"/>
      <c r="R9" s="2188">
        <v>350405.26667819999</v>
      </c>
    </row>
    <row r="10" spans="1:18" ht="12" customHeight="1" x14ac:dyDescent="0.25">
      <c r="A10" s="864" t="str">
        <f>' 15'!A10</f>
        <v>březen</v>
      </c>
      <c r="B10" s="389">
        <v>2630180</v>
      </c>
      <c r="C10" s="389">
        <v>375426.19409877073</v>
      </c>
      <c r="D10" s="389">
        <v>4003517.8924340685</v>
      </c>
      <c r="E10" s="1205">
        <f t="shared" si="0"/>
        <v>0.14273783318965649</v>
      </c>
      <c r="F10" s="1206">
        <f t="shared" si="1"/>
        <v>1.5221459719236206</v>
      </c>
      <c r="G10" s="915">
        <f>C10/' 25'!C10</f>
        <v>0.34220125134506252</v>
      </c>
      <c r="H10" s="894">
        <f t="shared" si="2"/>
        <v>0.53063395342368325</v>
      </c>
      <c r="I10" s="892"/>
      <c r="J10" s="229"/>
      <c r="K10" s="229"/>
      <c r="L10" s="229"/>
      <c r="M10" s="229"/>
      <c r="N10" s="229"/>
      <c r="O10" s="229"/>
      <c r="R10" s="2188">
        <v>245274.96809999997</v>
      </c>
    </row>
    <row r="11" spans="1:18" ht="12" customHeight="1" x14ac:dyDescent="0.25">
      <c r="A11" s="864" t="str">
        <f>' 15'!A11</f>
        <v>duben</v>
      </c>
      <c r="B11" s="803">
        <v>2629032</v>
      </c>
      <c r="C11" s="803">
        <v>104050.32550641363</v>
      </c>
      <c r="D11" s="803">
        <v>1109641.6556763574</v>
      </c>
      <c r="E11" s="1203">
        <f t="shared" si="0"/>
        <v>3.9577428310653362E-2</v>
      </c>
      <c r="F11" s="1204">
        <f t="shared" si="1"/>
        <v>0.42207232763859759</v>
      </c>
      <c r="G11" s="914">
        <f>C11/' 25'!C11</f>
        <v>0.22428074153084235</v>
      </c>
      <c r="H11" s="912">
        <f t="shared" si="2"/>
        <v>-0.46646072407930878</v>
      </c>
      <c r="I11" s="892"/>
      <c r="J11" s="229"/>
      <c r="K11" s="229"/>
      <c r="L11" s="229"/>
      <c r="M11" s="229"/>
      <c r="N11" s="229"/>
      <c r="O11" s="229"/>
      <c r="R11" s="2188">
        <v>195019.05520800001</v>
      </c>
    </row>
    <row r="12" spans="1:18" ht="12" customHeight="1" x14ac:dyDescent="0.25">
      <c r="A12" s="864" t="str">
        <f>' 15'!A12</f>
        <v>květen</v>
      </c>
      <c r="B12" s="388">
        <v>2627781</v>
      </c>
      <c r="C12" s="388">
        <v>47849.327158838823</v>
      </c>
      <c r="D12" s="388">
        <v>509734.0097725417</v>
      </c>
      <c r="E12" s="1205">
        <f t="shared" si="0"/>
        <v>1.8209023947900842E-2</v>
      </c>
      <c r="F12" s="1206">
        <f t="shared" si="1"/>
        <v>0.19397887790974275</v>
      </c>
      <c r="G12" s="915">
        <f>C12/' 25'!C12</f>
        <v>0.13771684104564286</v>
      </c>
      <c r="H12" s="894">
        <f t="shared" si="2"/>
        <v>-0.4195521691320408</v>
      </c>
      <c r="I12" s="892"/>
      <c r="J12" s="229"/>
      <c r="K12" s="229"/>
      <c r="L12" s="229"/>
      <c r="M12" s="229"/>
      <c r="N12" s="229"/>
      <c r="O12" s="229"/>
      <c r="R12" s="2188">
        <v>82435.189890000009</v>
      </c>
    </row>
    <row r="13" spans="1:18" ht="12" customHeight="1" x14ac:dyDescent="0.25">
      <c r="A13" s="864" t="str">
        <f>' 15'!A13</f>
        <v>červen</v>
      </c>
      <c r="B13" s="389">
        <v>2626527</v>
      </c>
      <c r="C13" s="389">
        <v>32908.021641721549</v>
      </c>
      <c r="D13" s="389">
        <v>351411.82299999997</v>
      </c>
      <c r="E13" s="1205">
        <f t="shared" si="0"/>
        <v>1.2529100839900579E-2</v>
      </c>
      <c r="F13" s="1206">
        <f t="shared" si="1"/>
        <v>0.13379334116877534</v>
      </c>
      <c r="G13" s="915">
        <f>C13/' 25'!C13</f>
        <v>0.10145861095639129</v>
      </c>
      <c r="H13" s="894">
        <f t="shared" si="2"/>
        <v>-4.5641832728908989E-2</v>
      </c>
      <c r="I13" s="892"/>
      <c r="J13" s="229"/>
      <c r="K13" s="229"/>
      <c r="L13" s="229"/>
      <c r="M13" s="229"/>
      <c r="N13" s="229"/>
      <c r="O13" s="229"/>
      <c r="R13" s="2188">
        <v>34481.835824614296</v>
      </c>
    </row>
    <row r="14" spans="1:18" ht="12" customHeight="1" x14ac:dyDescent="0.25">
      <c r="A14" s="864" t="str">
        <f>' 15'!A14</f>
        <v>červenec</v>
      </c>
      <c r="B14" s="803">
        <v>2625486</v>
      </c>
      <c r="C14" s="803">
        <v>35091.316653425114</v>
      </c>
      <c r="D14" s="803">
        <v>375267.51146231533</v>
      </c>
      <c r="E14" s="1203">
        <f t="shared" si="0"/>
        <v>1.3365646075974168E-2</v>
      </c>
      <c r="F14" s="1204">
        <f t="shared" si="1"/>
        <v>0.14293258903773068</v>
      </c>
      <c r="G14" s="914">
        <f>C14/' 25'!C14</f>
        <v>0.10517246686156149</v>
      </c>
      <c r="H14" s="912">
        <f t="shared" si="2"/>
        <v>5.021803167066493E-2</v>
      </c>
      <c r="I14" s="892"/>
      <c r="J14" s="2572" t="s">
        <v>458</v>
      </c>
      <c r="K14" s="2572"/>
      <c r="L14" s="2572"/>
      <c r="M14" s="2572"/>
      <c r="N14" s="2572"/>
      <c r="O14" s="2572"/>
      <c r="P14" s="2572"/>
      <c r="R14" s="2188">
        <v>33413.363316189287</v>
      </c>
    </row>
    <row r="15" spans="1:18" ht="12" customHeight="1" x14ac:dyDescent="0.25">
      <c r="A15" s="864" t="str">
        <f>' 15'!A15</f>
        <v>srpen</v>
      </c>
      <c r="B15" s="388">
        <v>2624442</v>
      </c>
      <c r="C15" s="388">
        <v>31394.570129776657</v>
      </c>
      <c r="D15" s="388">
        <v>335150.29003999999</v>
      </c>
      <c r="E15" s="1205">
        <f t="shared" si="0"/>
        <v>1.1962379099929301E-2</v>
      </c>
      <c r="F15" s="1206">
        <f t="shared" si="1"/>
        <v>0.12770344707179659</v>
      </c>
      <c r="G15" s="915">
        <f>C15/' 25'!C15</f>
        <v>9.1498296522836087E-2</v>
      </c>
      <c r="H15" s="894">
        <f t="shared" si="2"/>
        <v>-5.9495529359156654E-2</v>
      </c>
      <c r="I15" s="892"/>
      <c r="K15" s="421"/>
      <c r="L15" s="898" t="str">
        <f>C6</f>
        <v>Celková spotřeba</v>
      </c>
      <c r="R15" s="2188">
        <v>33380.564484063478</v>
      </c>
    </row>
    <row r="16" spans="1:18" ht="12" customHeight="1" x14ac:dyDescent="0.25">
      <c r="A16" s="864" t="str">
        <f>' 15'!A16</f>
        <v>září</v>
      </c>
      <c r="B16" s="389">
        <v>2623980</v>
      </c>
      <c r="C16" s="389">
        <v>48754.289298307071</v>
      </c>
      <c r="D16" s="389">
        <v>520880.85173506598</v>
      </c>
      <c r="E16" s="1205">
        <f t="shared" si="0"/>
        <v>1.8580282356689865E-2</v>
      </c>
      <c r="F16" s="1206">
        <f t="shared" si="1"/>
        <v>0.19850793517293042</v>
      </c>
      <c r="G16" s="915">
        <f>C16/' 25'!C16</f>
        <v>0.12874115825224594</v>
      </c>
      <c r="H16" s="894">
        <f t="shared" si="2"/>
        <v>-0.42042911827253998</v>
      </c>
      <c r="I16" s="892"/>
      <c r="J16" s="229"/>
      <c r="K16" s="899">
        <f>A28</f>
        <v>2009</v>
      </c>
      <c r="L16" s="899">
        <f>C28</f>
        <v>2514474.8027285603</v>
      </c>
      <c r="M16" s="897"/>
      <c r="N16" s="897"/>
      <c r="O16" s="897"/>
      <c r="R16" s="2188">
        <v>84121.357430847434</v>
      </c>
    </row>
    <row r="17" spans="1:18" ht="12" customHeight="1" x14ac:dyDescent="0.25">
      <c r="A17" s="864" t="str">
        <f>' 15'!A17</f>
        <v>říjen</v>
      </c>
      <c r="B17" s="803">
        <v>2624839</v>
      </c>
      <c r="C17" s="803">
        <v>149098.21977809112</v>
      </c>
      <c r="D17" s="803">
        <v>1591148.8233520845</v>
      </c>
      <c r="E17" s="1203">
        <f t="shared" si="0"/>
        <v>5.680280572564303E-2</v>
      </c>
      <c r="F17" s="1204">
        <f t="shared" si="1"/>
        <v>0.60618911230444406</v>
      </c>
      <c r="G17" s="914">
        <f>C17/' 25'!C17</f>
        <v>0.23129826977488385</v>
      </c>
      <c r="H17" s="912">
        <f t="shared" si="2"/>
        <v>-8.6306205911946599E-2</v>
      </c>
      <c r="I17" s="892"/>
      <c r="J17" s="229"/>
      <c r="K17" s="899">
        <f t="shared" ref="K17:K25" si="3">A29</f>
        <v>2010</v>
      </c>
      <c r="L17" s="899">
        <f t="shared" ref="L17:L25" si="4">C29</f>
        <v>2905522.696831625</v>
      </c>
      <c r="M17" s="897"/>
      <c r="N17" s="897"/>
      <c r="O17" s="897"/>
      <c r="R17" s="2188">
        <v>163181.82387011201</v>
      </c>
    </row>
    <row r="18" spans="1:18" ht="12" customHeight="1" x14ac:dyDescent="0.25">
      <c r="A18" s="864" t="str">
        <f>' 15'!A18</f>
        <v>listopad</v>
      </c>
      <c r="B18" s="388">
        <v>2625801</v>
      </c>
      <c r="C18" s="388">
        <v>278538.94238545262</v>
      </c>
      <c r="D18" s="388">
        <v>2971182.2406376209</v>
      </c>
      <c r="E18" s="1205">
        <f t="shared" si="0"/>
        <v>0.10607770443588552</v>
      </c>
      <c r="F18" s="1206">
        <f t="shared" si="1"/>
        <v>1.1315336693974984</v>
      </c>
      <c r="G18" s="915">
        <f>C18/' 25'!C18</f>
        <v>0.30470378123816816</v>
      </c>
      <c r="H18" s="894">
        <f t="shared" si="2"/>
        <v>-2.168397199186697E-2</v>
      </c>
      <c r="I18" s="892"/>
      <c r="J18" s="229"/>
      <c r="K18" s="899">
        <f t="shared" si="3"/>
        <v>2011</v>
      </c>
      <c r="L18" s="899">
        <f t="shared" si="4"/>
        <v>2443944.6972930189</v>
      </c>
      <c r="M18" s="897"/>
      <c r="N18" s="897"/>
      <c r="O18" s="897"/>
      <c r="R18" s="2188">
        <v>284712.64337001852</v>
      </c>
    </row>
    <row r="19" spans="1:18" ht="12" customHeight="1" x14ac:dyDescent="0.25">
      <c r="A19" s="237" t="str">
        <f>' 15'!A19</f>
        <v>prosinec</v>
      </c>
      <c r="B19" s="389">
        <v>2626417</v>
      </c>
      <c r="C19" s="389">
        <v>410435.09912526386</v>
      </c>
      <c r="D19" s="389">
        <v>4382918.089029015</v>
      </c>
      <c r="E19" s="1205">
        <f t="shared" si="0"/>
        <v>0.1562718711938218</v>
      </c>
      <c r="F19" s="1206">
        <f t="shared" si="1"/>
        <v>1.6687822569793811</v>
      </c>
      <c r="G19" s="915">
        <f>C19/' 25'!C19</f>
        <v>0.3748660257769128</v>
      </c>
      <c r="H19" s="894">
        <f t="shared" si="2"/>
        <v>9.4379913994147614E-3</v>
      </c>
      <c r="I19" s="893"/>
      <c r="J19" s="229"/>
      <c r="K19" s="899">
        <f t="shared" si="3"/>
        <v>2012</v>
      </c>
      <c r="L19" s="899">
        <f t="shared" si="4"/>
        <v>2468975.0847144169</v>
      </c>
      <c r="M19" s="897"/>
      <c r="N19" s="897"/>
      <c r="O19" s="897"/>
      <c r="R19" s="2188">
        <v>406597.63415112317</v>
      </c>
    </row>
    <row r="20" spans="1:18" ht="12" customHeight="1" x14ac:dyDescent="0.25">
      <c r="A20" s="864" t="str">
        <f>' 15'!A20</f>
        <v>I. čtvrtletí</v>
      </c>
      <c r="B20" s="803">
        <f>B10</f>
        <v>2630180</v>
      </c>
      <c r="C20" s="803">
        <f t="shared" ref="C20:D20" si="5">SUM(C8:C10)</f>
        <v>1137521.4984341096</v>
      </c>
      <c r="D20" s="803">
        <f t="shared" si="5"/>
        <v>12131491.189134069</v>
      </c>
      <c r="E20" s="1203">
        <f t="shared" si="0"/>
        <v>0.43248808006832595</v>
      </c>
      <c r="F20" s="1204">
        <f t="shared" si="1"/>
        <v>4.6124186136059393</v>
      </c>
      <c r="G20" s="914">
        <f>C20/' 25'!C20</f>
        <v>0.34078652868360793</v>
      </c>
      <c r="H20" s="912">
        <f t="shared" si="2"/>
        <v>2.4863099510470815E-2</v>
      </c>
      <c r="I20" s="892"/>
      <c r="J20" s="229"/>
      <c r="K20" s="899">
        <f t="shared" si="3"/>
        <v>2013</v>
      </c>
      <c r="L20" s="899">
        <f t="shared" si="4"/>
        <v>2473738.6571432869</v>
      </c>
      <c r="M20" s="897"/>
      <c r="N20" s="897"/>
      <c r="O20" s="897"/>
      <c r="R20" s="2188">
        <v>1109925.3148810319</v>
      </c>
    </row>
    <row r="21" spans="1:18" ht="12" customHeight="1" x14ac:dyDescent="0.25">
      <c r="A21" s="864" t="str">
        <f>' 15'!A21</f>
        <v>II. čtvrtletí</v>
      </c>
      <c r="B21" s="388">
        <f>B13</f>
        <v>2626527</v>
      </c>
      <c r="C21" s="388">
        <f t="shared" ref="C21:D21" si="6">SUM(C11:C13)</f>
        <v>184807.67430697399</v>
      </c>
      <c r="D21" s="388">
        <f t="shared" si="6"/>
        <v>1970787.4884488992</v>
      </c>
      <c r="E21" s="1205">
        <f t="shared" si="0"/>
        <v>7.0361992969032491E-2</v>
      </c>
      <c r="F21" s="1206">
        <f t="shared" si="1"/>
        <v>0.75033970275154194</v>
      </c>
      <c r="G21" s="915">
        <f>C21/' 25'!C21</f>
        <v>0.16272215579624769</v>
      </c>
      <c r="H21" s="894">
        <f t="shared" si="2"/>
        <v>-0.40754633526084011</v>
      </c>
      <c r="I21" s="892"/>
      <c r="J21" s="229"/>
      <c r="K21" s="899">
        <f t="shared" si="3"/>
        <v>2014</v>
      </c>
      <c r="L21" s="899">
        <f t="shared" si="4"/>
        <v>1999119.7194391894</v>
      </c>
      <c r="M21" s="897"/>
      <c r="N21" s="897"/>
      <c r="O21" s="897"/>
      <c r="R21" s="2188">
        <v>311936.08092261432</v>
      </c>
    </row>
    <row r="22" spans="1:18" ht="12" customHeight="1" x14ac:dyDescent="0.25">
      <c r="A22" s="864" t="str">
        <f>' 15'!A22</f>
        <v>III. čtvrtletí</v>
      </c>
      <c r="B22" s="388">
        <f>B16</f>
        <v>2623980</v>
      </c>
      <c r="C22" s="388">
        <f t="shared" ref="C22:D22" si="7">SUM(C14:C16)</f>
        <v>115240.17608150883</v>
      </c>
      <c r="D22" s="388">
        <f t="shared" si="7"/>
        <v>1231298.6532373813</v>
      </c>
      <c r="E22" s="1205">
        <f t="shared" si="0"/>
        <v>4.3918084772562607E-2</v>
      </c>
      <c r="F22" s="1206">
        <f t="shared" si="1"/>
        <v>0.46924849017042097</v>
      </c>
      <c r="G22" s="915">
        <f>C22/' 25'!C22</f>
        <v>0.10918359646989215</v>
      </c>
      <c r="H22" s="894">
        <f t="shared" si="2"/>
        <v>-0.23639162259118571</v>
      </c>
      <c r="I22" s="892"/>
      <c r="J22" s="229"/>
      <c r="K22" s="899">
        <f t="shared" si="3"/>
        <v>2015</v>
      </c>
      <c r="L22" s="899">
        <f t="shared" si="4"/>
        <v>2171135.5106019503</v>
      </c>
      <c r="M22" s="897"/>
      <c r="N22" s="897"/>
      <c r="O22" s="897"/>
      <c r="R22" s="2188">
        <v>150915.28523110022</v>
      </c>
    </row>
    <row r="23" spans="1:18" ht="12" customHeight="1" x14ac:dyDescent="0.25">
      <c r="A23" s="237" t="str">
        <f>' 15'!A23</f>
        <v>IV. čtvrtletí</v>
      </c>
      <c r="B23" s="389">
        <f>B19</f>
        <v>2626417</v>
      </c>
      <c r="C23" s="389">
        <f t="shared" ref="C23:D23" si="8">SUM(C17:C19)</f>
        <v>838072.26128880761</v>
      </c>
      <c r="D23" s="389">
        <f t="shared" si="8"/>
        <v>8945249.1530187204</v>
      </c>
      <c r="E23" s="1205">
        <f t="shared" si="0"/>
        <v>0.31909337370600616</v>
      </c>
      <c r="F23" s="1206">
        <f t="shared" si="1"/>
        <v>3.4058754390558392</v>
      </c>
      <c r="G23" s="915">
        <f>C23/' 25'!C23</f>
        <v>0.31582112627621189</v>
      </c>
      <c r="H23" s="894">
        <f t="shared" si="2"/>
        <v>-1.9215906239170553E-2</v>
      </c>
      <c r="I23" s="893"/>
      <c r="J23" s="229"/>
      <c r="K23" s="899">
        <f t="shared" si="3"/>
        <v>2016</v>
      </c>
      <c r="L23" s="899">
        <f t="shared" si="4"/>
        <v>2368461.0261057094</v>
      </c>
      <c r="M23" s="897"/>
      <c r="N23" s="897"/>
      <c r="O23" s="897"/>
      <c r="R23" s="2188">
        <v>854492.10139125376</v>
      </c>
    </row>
    <row r="24" spans="1:18" ht="12" customHeight="1" x14ac:dyDescent="0.25">
      <c r="A24" s="864" t="str">
        <f>' 15'!A24</f>
        <v>I. pololetí</v>
      </c>
      <c r="B24" s="803">
        <f>B13</f>
        <v>2626527</v>
      </c>
      <c r="C24" s="803">
        <f t="shared" ref="C24:D24" si="9">SUM(C8:C13)</f>
        <v>1322329.1727410834</v>
      </c>
      <c r="D24" s="803">
        <f t="shared" si="9"/>
        <v>14102278.677582968</v>
      </c>
      <c r="E24" s="1203">
        <f t="shared" si="0"/>
        <v>0.5034515817812204</v>
      </c>
      <c r="F24" s="1204">
        <f t="shared" si="1"/>
        <v>5.3691733142598448</v>
      </c>
      <c r="G24" s="914">
        <f>C24/' 25'!C24</f>
        <v>0.29558138558891367</v>
      </c>
      <c r="H24" s="912">
        <f t="shared" si="2"/>
        <v>-7.0001354109699584E-2</v>
      </c>
      <c r="I24" s="892"/>
      <c r="J24" s="229"/>
      <c r="K24" s="899">
        <f t="shared" si="3"/>
        <v>2017</v>
      </c>
      <c r="L24" s="899">
        <f t="shared" si="4"/>
        <v>2427268.7824260001</v>
      </c>
      <c r="M24" s="897"/>
      <c r="N24" s="897"/>
      <c r="O24" s="897"/>
      <c r="R24" s="2188">
        <v>1421861.3958036462</v>
      </c>
    </row>
    <row r="25" spans="1:18" ht="12" customHeight="1" x14ac:dyDescent="0.25">
      <c r="A25" s="237" t="str">
        <f>' 15'!A25</f>
        <v>II. pololetí</v>
      </c>
      <c r="B25" s="389">
        <f>B19</f>
        <v>2626417</v>
      </c>
      <c r="C25" s="389">
        <f t="shared" ref="C25:D25" si="10">SUM(C14:C19)</f>
        <v>953312.43737031647</v>
      </c>
      <c r="D25" s="389">
        <f t="shared" si="10"/>
        <v>10176547.806256101</v>
      </c>
      <c r="E25" s="1205">
        <f t="shared" si="0"/>
        <v>0.36297070776282536</v>
      </c>
      <c r="F25" s="1206">
        <f t="shared" si="1"/>
        <v>3.8746885229025323</v>
      </c>
      <c r="G25" s="915">
        <f>C25/' 25'!C25</f>
        <v>0.25701980887482845</v>
      </c>
      <c r="H25" s="894">
        <f t="shared" si="2"/>
        <v>-5.1814766775336106E-2</v>
      </c>
      <c r="I25" s="893"/>
      <c r="J25" s="229"/>
      <c r="K25" s="899">
        <f t="shared" si="3"/>
        <v>2018</v>
      </c>
      <c r="L25" s="899">
        <f t="shared" si="4"/>
        <v>2275641.6101114</v>
      </c>
      <c r="M25" s="897"/>
      <c r="N25" s="897"/>
      <c r="O25" s="897"/>
      <c r="R25" s="2188">
        <v>1005407.3866223539</v>
      </c>
    </row>
    <row r="26" spans="1:18" ht="12" customHeight="1" x14ac:dyDescent="0.25">
      <c r="A26" s="902" t="str">
        <f>' 15'!A26</f>
        <v>rok</v>
      </c>
      <c r="B26" s="903">
        <f>B19</f>
        <v>2626417</v>
      </c>
      <c r="C26" s="903">
        <f t="shared" ref="C26:D26" si="11">SUM(C8:C19)</f>
        <v>2275641.6101114</v>
      </c>
      <c r="D26" s="903">
        <f t="shared" si="11"/>
        <v>24278826.483839072</v>
      </c>
      <c r="E26" s="1207">
        <f t="shared" si="0"/>
        <v>0.86644337518048353</v>
      </c>
      <c r="F26" s="1208">
        <f t="shared" si="1"/>
        <v>9.2440867097033994</v>
      </c>
      <c r="G26" s="917">
        <f>C26/' 25'!C26</f>
        <v>0.27810209357283738</v>
      </c>
      <c r="H26" s="913">
        <f t="shared" si="2"/>
        <v>-6.2468224949958844E-2</v>
      </c>
      <c r="I26" s="229"/>
      <c r="J26" s="2572" t="s">
        <v>459</v>
      </c>
      <c r="K26" s="2572"/>
      <c r="L26" s="2572"/>
      <c r="M26" s="2572"/>
      <c r="N26" s="2572"/>
      <c r="O26" s="2572"/>
      <c r="P26" s="2572"/>
      <c r="R26" s="2188">
        <v>2427268.7824260001</v>
      </c>
    </row>
    <row r="27" spans="1:18" ht="12" customHeight="1" x14ac:dyDescent="0.25">
      <c r="C27" s="824"/>
      <c r="D27" s="824"/>
      <c r="E27" s="910"/>
      <c r="F27" s="911"/>
      <c r="G27" s="916"/>
      <c r="K27" s="421"/>
      <c r="L27" s="898" t="str">
        <f>B5</f>
        <v>Počet zákazníků ke konci období</v>
      </c>
    </row>
    <row r="28" spans="1:18" ht="12" customHeight="1" x14ac:dyDescent="0.25">
      <c r="A28" s="864">
        <v>2009</v>
      </c>
      <c r="B28" s="388">
        <v>2664090</v>
      </c>
      <c r="C28" s="388">
        <v>2514474.8027285603</v>
      </c>
      <c r="D28" s="388">
        <v>26548997.315593023</v>
      </c>
      <c r="E28" s="1205">
        <v>0.94384003645843806</v>
      </c>
      <c r="F28" s="1206">
        <v>9.9655031607764837</v>
      </c>
      <c r="G28" s="915">
        <v>0.28003327721050431</v>
      </c>
      <c r="H28" s="894">
        <v>2.3933930178734893E-3</v>
      </c>
      <c r="I28" s="229"/>
      <c r="J28" s="472"/>
      <c r="K28" s="900">
        <f>A28</f>
        <v>2009</v>
      </c>
      <c r="L28" s="901">
        <f>B28</f>
        <v>2664090</v>
      </c>
      <c r="M28" s="472"/>
      <c r="N28" s="896"/>
      <c r="P28" s="472"/>
    </row>
    <row r="29" spans="1:18" ht="12" customHeight="1" x14ac:dyDescent="0.25">
      <c r="A29" s="237">
        <v>2010</v>
      </c>
      <c r="B29" s="388">
        <v>2663422</v>
      </c>
      <c r="C29" s="388">
        <v>2905522.696831625</v>
      </c>
      <c r="D29" s="388">
        <v>30785671.772283606</v>
      </c>
      <c r="E29" s="1205">
        <v>1.0908983618936936</v>
      </c>
      <c r="F29" s="1206">
        <v>11.558690951821982</v>
      </c>
      <c r="G29" s="915">
        <v>0.35933823126479453</v>
      </c>
      <c r="H29" s="895">
        <v>0.15551871654419541</v>
      </c>
      <c r="I29" s="893"/>
      <c r="J29" s="472"/>
      <c r="K29" s="900">
        <f t="shared" ref="K29:L37" si="12">A29</f>
        <v>2010</v>
      </c>
      <c r="L29" s="901">
        <f t="shared" si="12"/>
        <v>2663422</v>
      </c>
      <c r="M29" s="472"/>
      <c r="N29" s="896"/>
      <c r="P29" s="472"/>
    </row>
    <row r="30" spans="1:18" ht="12" customHeight="1" x14ac:dyDescent="0.25">
      <c r="A30" s="864">
        <v>2011</v>
      </c>
      <c r="B30" s="803">
        <v>2659787</v>
      </c>
      <c r="C30" s="803">
        <v>2443944.6972930189</v>
      </c>
      <c r="D30" s="803">
        <v>25889047.704155978</v>
      </c>
      <c r="E30" s="1203">
        <v>0.91884977905863097</v>
      </c>
      <c r="F30" s="1204">
        <v>9.7335041129819704</v>
      </c>
      <c r="G30" s="914">
        <v>0.29956818986729372</v>
      </c>
      <c r="H30" s="894">
        <v>-0.15886229353566619</v>
      </c>
      <c r="I30" s="229"/>
      <c r="J30" s="472"/>
      <c r="K30" s="900">
        <f t="shared" si="12"/>
        <v>2011</v>
      </c>
      <c r="L30" s="901">
        <f t="shared" si="12"/>
        <v>2659787</v>
      </c>
      <c r="M30" s="472"/>
      <c r="N30" s="896"/>
      <c r="P30" s="472"/>
    </row>
    <row r="31" spans="1:18" ht="12" customHeight="1" x14ac:dyDescent="0.25">
      <c r="A31" s="237">
        <v>2012</v>
      </c>
      <c r="B31" s="388">
        <v>2656685.1</v>
      </c>
      <c r="C31" s="388">
        <v>2468975.0847144169</v>
      </c>
      <c r="D31" s="388">
        <v>26130960.325314149</v>
      </c>
      <c r="E31" s="1205">
        <v>0.92934427370199679</v>
      </c>
      <c r="F31" s="1206">
        <v>9.8359268568616383</v>
      </c>
      <c r="G31" s="915">
        <v>0.29829007149040571</v>
      </c>
      <c r="H31" s="895">
        <v>1.0241797798911862E-2</v>
      </c>
      <c r="I31" s="893"/>
      <c r="J31" s="472"/>
      <c r="K31" s="900">
        <f t="shared" si="12"/>
        <v>2012</v>
      </c>
      <c r="L31" s="901">
        <f t="shared" si="12"/>
        <v>2656685.1</v>
      </c>
      <c r="M31" s="472"/>
      <c r="N31" s="896"/>
      <c r="P31" s="472"/>
    </row>
    <row r="32" spans="1:18" ht="12" customHeight="1" x14ac:dyDescent="0.25">
      <c r="A32" s="864">
        <v>2013</v>
      </c>
      <c r="B32" s="803">
        <v>2650488</v>
      </c>
      <c r="C32" s="803">
        <v>2473738.6571432869</v>
      </c>
      <c r="D32" s="803">
        <v>26279114.664131485</v>
      </c>
      <c r="E32" s="1203">
        <v>0.93331441498444323</v>
      </c>
      <c r="F32" s="1204">
        <v>9.9148212193873295</v>
      </c>
      <c r="G32" s="914">
        <v>0.33977967510450169</v>
      </c>
      <c r="H32" s="894">
        <v>1.9293724178755781E-3</v>
      </c>
      <c r="I32" s="229"/>
      <c r="J32" s="472"/>
      <c r="K32" s="900">
        <f t="shared" si="12"/>
        <v>2013</v>
      </c>
      <c r="L32" s="901">
        <f t="shared" si="12"/>
        <v>2650488</v>
      </c>
      <c r="M32" s="472"/>
      <c r="N32" s="896"/>
      <c r="P32" s="472"/>
    </row>
    <row r="33" spans="1:16" ht="12" customHeight="1" x14ac:dyDescent="0.25">
      <c r="A33" s="237">
        <v>2014</v>
      </c>
      <c r="B33" s="388">
        <v>2642898</v>
      </c>
      <c r="C33" s="388">
        <v>1999119.7194391894</v>
      </c>
      <c r="D33" s="388">
        <v>21252655.795773141</v>
      </c>
      <c r="E33" s="1205">
        <v>0.75641198390523945</v>
      </c>
      <c r="F33" s="1206">
        <v>8.0414211202146806</v>
      </c>
      <c r="G33" s="915">
        <v>0.26278051070140129</v>
      </c>
      <c r="H33" s="895">
        <v>-0.19186300716672919</v>
      </c>
      <c r="I33" s="893"/>
      <c r="J33" s="472"/>
      <c r="K33" s="900">
        <f t="shared" si="12"/>
        <v>2014</v>
      </c>
      <c r="L33" s="901">
        <f t="shared" si="12"/>
        <v>2642898</v>
      </c>
      <c r="M33" s="472"/>
      <c r="N33" s="896"/>
      <c r="P33" s="472"/>
    </row>
    <row r="34" spans="1:16" ht="12" customHeight="1" x14ac:dyDescent="0.25">
      <c r="A34" s="864">
        <v>2015</v>
      </c>
      <c r="B34" s="803">
        <v>2636189</v>
      </c>
      <c r="C34" s="803">
        <v>2171135.5106019503</v>
      </c>
      <c r="D34" s="803">
        <v>23123104.062590908</v>
      </c>
      <c r="E34" s="1203">
        <v>0.82358871484629914</v>
      </c>
      <c r="F34" s="1204">
        <v>8.7714136060012802</v>
      </c>
      <c r="G34" s="914">
        <v>0.26300426488310796</v>
      </c>
      <c r="H34" s="894">
        <v>8.6045767789743127E-2</v>
      </c>
      <c r="I34" s="229"/>
      <c r="J34" s="472"/>
      <c r="K34" s="900">
        <f t="shared" si="12"/>
        <v>2015</v>
      </c>
      <c r="L34" s="901">
        <f t="shared" si="12"/>
        <v>2636189</v>
      </c>
      <c r="M34" s="472"/>
      <c r="N34" s="896"/>
      <c r="P34" s="472"/>
    </row>
    <row r="35" spans="1:16" ht="12" customHeight="1" x14ac:dyDescent="0.25">
      <c r="A35" s="237">
        <v>2016</v>
      </c>
      <c r="B35" s="388">
        <v>2632037</v>
      </c>
      <c r="C35" s="388">
        <v>2368461.0261057094</v>
      </c>
      <c r="D35" s="388">
        <v>25309234.459076907</v>
      </c>
      <c r="E35" s="1205">
        <v>0.89985856053912217</v>
      </c>
      <c r="F35" s="1206">
        <v>9.6158353621460897</v>
      </c>
      <c r="G35" s="915">
        <v>0.27774445221318372</v>
      </c>
      <c r="H35" s="895">
        <v>9.0885858823731486E-2</v>
      </c>
      <c r="I35" s="893"/>
      <c r="J35" s="472"/>
      <c r="K35" s="900">
        <f t="shared" si="12"/>
        <v>2016</v>
      </c>
      <c r="L35" s="901">
        <f t="shared" si="12"/>
        <v>2632037</v>
      </c>
      <c r="M35" s="472"/>
      <c r="N35" s="896"/>
      <c r="P35" s="472"/>
    </row>
    <row r="36" spans="1:16" ht="12" customHeight="1" x14ac:dyDescent="0.25">
      <c r="A36" s="864">
        <v>2017</v>
      </c>
      <c r="B36" s="803">
        <v>2632599</v>
      </c>
      <c r="C36" s="803">
        <v>2427268.7824260001</v>
      </c>
      <c r="D36" s="803">
        <v>25902114.578212999</v>
      </c>
      <c r="E36" s="1203">
        <v>0.92200474984074676</v>
      </c>
      <c r="F36" s="1204">
        <v>9.8389897505138446</v>
      </c>
      <c r="G36" s="914">
        <v>0.28464071433657684</v>
      </c>
      <c r="H36" s="894">
        <v>2.482952249249552E-2</v>
      </c>
      <c r="I36" s="229"/>
      <c r="J36" s="472"/>
      <c r="K36" s="900">
        <f t="shared" si="12"/>
        <v>2017</v>
      </c>
      <c r="L36" s="901">
        <f t="shared" si="12"/>
        <v>2632599</v>
      </c>
      <c r="M36" s="472"/>
      <c r="N36" s="896"/>
      <c r="P36" s="472"/>
    </row>
    <row r="37" spans="1:16" ht="12" customHeight="1" x14ac:dyDescent="0.25">
      <c r="A37" s="864">
        <v>2018</v>
      </c>
      <c r="B37" s="388">
        <f>B26</f>
        <v>2626417</v>
      </c>
      <c r="C37" s="388">
        <f t="shared" ref="C37:F37" si="13">C26</f>
        <v>2275641.6101114</v>
      </c>
      <c r="D37" s="388">
        <f t="shared" si="13"/>
        <v>24278826.483839072</v>
      </c>
      <c r="E37" s="561">
        <f t="shared" si="13"/>
        <v>0.86644337518048353</v>
      </c>
      <c r="F37" s="561">
        <f t="shared" si="13"/>
        <v>9.2440867097033994</v>
      </c>
      <c r="G37" s="915">
        <f>C37/' 25'!C37</f>
        <v>0.27810209357283738</v>
      </c>
      <c r="H37" s="894">
        <f>(C37-C36)/C36</f>
        <v>-6.2468224949958844E-2</v>
      </c>
      <c r="I37" s="229"/>
      <c r="J37" s="472"/>
      <c r="K37" s="900">
        <f t="shared" si="12"/>
        <v>2018</v>
      </c>
      <c r="L37" s="901">
        <f t="shared" si="12"/>
        <v>2626417</v>
      </c>
      <c r="M37" s="472"/>
      <c r="N37" s="896"/>
      <c r="P37" s="472"/>
    </row>
    <row r="38" spans="1:16" ht="12" customHeight="1" x14ac:dyDescent="0.25">
      <c r="A38" s="799"/>
      <c r="C38" s="800"/>
      <c r="D38" s="217"/>
    </row>
    <row r="39" spans="1:16" ht="14.1" customHeight="1" x14ac:dyDescent="0.25">
      <c r="A39" s="799"/>
      <c r="C39" s="800"/>
      <c r="D39" s="217"/>
    </row>
    <row r="40" spans="1:16" ht="14.1" customHeight="1" x14ac:dyDescent="0.25">
      <c r="C40" s="800"/>
      <c r="D40" s="217"/>
    </row>
    <row r="41" spans="1:16" ht="14.1" customHeight="1" x14ac:dyDescent="0.25">
      <c r="C41" s="800"/>
      <c r="D41" s="421"/>
    </row>
    <row r="42" spans="1:16" ht="14.1" customHeight="1" x14ac:dyDescent="0.25"/>
    <row r="43" spans="1:16" ht="14.1" customHeight="1" x14ac:dyDescent="0.25"/>
    <row r="44" spans="1:16" ht="14.1" customHeight="1" x14ac:dyDescent="0.25"/>
    <row r="45" spans="1:16" ht="14.1" customHeight="1" x14ac:dyDescent="0.25"/>
    <row r="46" spans="1:16" ht="14.1" customHeight="1" x14ac:dyDescent="0.25"/>
    <row r="47" spans="1:16" ht="14.1" customHeight="1" x14ac:dyDescent="0.25"/>
    <row r="48" spans="1:16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1">
    <mergeCell ref="J14:P14"/>
    <mergeCell ref="J26:P26"/>
    <mergeCell ref="O2:P2"/>
    <mergeCell ref="B4:H4"/>
    <mergeCell ref="J4:P4"/>
    <mergeCell ref="B5:B7"/>
    <mergeCell ref="C5:F5"/>
    <mergeCell ref="G5:G6"/>
    <mergeCell ref="H5:H6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view="pageBreakPreview" topLeftCell="A4" zoomScaleNormal="100" zoomScaleSheetLayoutView="100" workbookViewId="0">
      <selection activeCell="C30" sqref="C30"/>
    </sheetView>
  </sheetViews>
  <sheetFormatPr defaultRowHeight="12.75" x14ac:dyDescent="0.25"/>
  <cols>
    <col min="1" max="1" width="13.85546875" style="138" customWidth="1"/>
    <col min="2" max="2" width="2.7109375" style="1706" customWidth="1"/>
    <col min="3" max="3" width="79" style="1690" customWidth="1"/>
    <col min="4" max="4" width="9.140625" style="11"/>
    <col min="5" max="5" width="11.7109375" style="11" customWidth="1"/>
    <col min="6" max="7" width="9.140625" style="11"/>
    <col min="8" max="8" width="11.7109375" style="11" customWidth="1"/>
    <col min="9" max="16384" width="9.140625" style="11"/>
  </cols>
  <sheetData>
    <row r="1" spans="1:3" ht="12.75" customHeight="1" x14ac:dyDescent="0.25">
      <c r="B1" s="1703"/>
      <c r="C1" s="1686"/>
    </row>
    <row r="2" spans="1:3" x14ac:dyDescent="0.25">
      <c r="B2" s="1704"/>
      <c r="C2" s="1687" t="s">
        <v>354</v>
      </c>
    </row>
    <row r="3" spans="1:3" ht="19.5" customHeight="1" thickBot="1" x14ac:dyDescent="0.25">
      <c r="A3" s="1696" t="s">
        <v>327</v>
      </c>
      <c r="B3" s="1700" t="s">
        <v>45</v>
      </c>
      <c r="C3" s="1697" t="s">
        <v>106</v>
      </c>
    </row>
    <row r="4" spans="1:3" ht="7.5" customHeight="1" x14ac:dyDescent="0.2">
      <c r="A4" s="607"/>
      <c r="B4" s="1705"/>
      <c r="C4" s="1688"/>
    </row>
    <row r="5" spans="1:3" ht="12" customHeight="1" x14ac:dyDescent="0.2">
      <c r="A5" s="607" t="s">
        <v>66</v>
      </c>
      <c r="B5" s="1980" t="s">
        <v>45</v>
      </c>
      <c r="C5" s="1693" t="s">
        <v>67</v>
      </c>
    </row>
    <row r="6" spans="1:3" ht="12" customHeight="1" x14ac:dyDescent="0.2">
      <c r="A6" s="607" t="s">
        <v>412</v>
      </c>
      <c r="B6" s="1702" t="s">
        <v>45</v>
      </c>
      <c r="C6" s="1689" t="s">
        <v>431</v>
      </c>
    </row>
    <row r="7" spans="1:3" ht="12" customHeight="1" x14ac:dyDescent="0.2">
      <c r="A7" s="607" t="s">
        <v>358</v>
      </c>
      <c r="B7" s="1702" t="s">
        <v>45</v>
      </c>
      <c r="C7" s="1688" t="s">
        <v>359</v>
      </c>
    </row>
    <row r="8" spans="1:3" ht="12" customHeight="1" x14ac:dyDescent="0.2">
      <c r="A8" s="607" t="s">
        <v>68</v>
      </c>
      <c r="B8" s="1702" t="s">
        <v>45</v>
      </c>
      <c r="C8" s="1689" t="s">
        <v>18</v>
      </c>
    </row>
    <row r="9" spans="1:3" ht="12" customHeight="1" x14ac:dyDescent="0.2">
      <c r="A9" s="607" t="s">
        <v>7</v>
      </c>
      <c r="B9" s="1702" t="s">
        <v>45</v>
      </c>
      <c r="C9" s="1689" t="s">
        <v>69</v>
      </c>
    </row>
    <row r="10" spans="1:3" ht="12" customHeight="1" x14ac:dyDescent="0.2">
      <c r="A10" s="607" t="s">
        <v>70</v>
      </c>
      <c r="B10" s="1702" t="s">
        <v>45</v>
      </c>
      <c r="C10" s="1689" t="s">
        <v>71</v>
      </c>
    </row>
    <row r="11" spans="1:3" ht="12" customHeight="1" x14ac:dyDescent="0.2">
      <c r="A11" s="607" t="s">
        <v>427</v>
      </c>
      <c r="B11" s="1702" t="s">
        <v>45</v>
      </c>
      <c r="C11" s="1689" t="s">
        <v>428</v>
      </c>
    </row>
    <row r="12" spans="1:3" ht="12" customHeight="1" x14ac:dyDescent="0.2">
      <c r="A12" s="607" t="s">
        <v>40</v>
      </c>
      <c r="B12" s="1702" t="s">
        <v>45</v>
      </c>
      <c r="C12" s="1689" t="s">
        <v>321</v>
      </c>
    </row>
    <row r="13" spans="1:3" ht="12" customHeight="1" x14ac:dyDescent="0.2">
      <c r="A13" s="607" t="s">
        <v>72</v>
      </c>
      <c r="B13" s="1702" t="s">
        <v>45</v>
      </c>
      <c r="C13" s="1689" t="s">
        <v>73</v>
      </c>
    </row>
    <row r="14" spans="1:3" ht="12" customHeight="1" x14ac:dyDescent="0.2">
      <c r="A14" s="607" t="s">
        <v>376</v>
      </c>
      <c r="B14" s="1702" t="s">
        <v>45</v>
      </c>
      <c r="C14" s="1691" t="s">
        <v>432</v>
      </c>
    </row>
    <row r="15" spans="1:3" ht="12" customHeight="1" x14ac:dyDescent="0.2">
      <c r="A15" s="607" t="s">
        <v>315</v>
      </c>
      <c r="B15" s="1702" t="s">
        <v>45</v>
      </c>
      <c r="C15" s="1692" t="s">
        <v>316</v>
      </c>
    </row>
    <row r="16" spans="1:3" ht="12" customHeight="1" x14ac:dyDescent="0.2">
      <c r="A16" s="607" t="s">
        <v>74</v>
      </c>
      <c r="B16" s="1702" t="s">
        <v>45</v>
      </c>
      <c r="C16" s="1689" t="s">
        <v>75</v>
      </c>
    </row>
    <row r="17" spans="1:3" ht="12" customHeight="1" x14ac:dyDescent="0.2">
      <c r="A17" s="607" t="s">
        <v>76</v>
      </c>
      <c r="B17" s="1702" t="s">
        <v>45</v>
      </c>
      <c r="C17" s="1693" t="s">
        <v>77</v>
      </c>
    </row>
    <row r="18" spans="1:3" ht="12" customHeight="1" x14ac:dyDescent="0.2">
      <c r="A18" s="607" t="s">
        <v>375</v>
      </c>
      <c r="B18" s="1702" t="s">
        <v>45</v>
      </c>
      <c r="C18" s="1689" t="s">
        <v>433</v>
      </c>
    </row>
    <row r="19" spans="1:3" ht="12" customHeight="1" x14ac:dyDescent="0.2">
      <c r="A19" s="607" t="s">
        <v>117</v>
      </c>
      <c r="B19" s="1702" t="s">
        <v>45</v>
      </c>
      <c r="C19" s="1693" t="s">
        <v>118</v>
      </c>
    </row>
    <row r="20" spans="1:3" ht="12" customHeight="1" x14ac:dyDescent="0.2">
      <c r="A20" s="607" t="s">
        <v>78</v>
      </c>
      <c r="B20" s="1702" t="s">
        <v>45</v>
      </c>
      <c r="C20" s="1689" t="s">
        <v>79</v>
      </c>
    </row>
    <row r="21" spans="1:3" ht="12" customHeight="1" x14ac:dyDescent="0.2">
      <c r="A21" s="607" t="s">
        <v>80</v>
      </c>
      <c r="B21" s="1702" t="s">
        <v>45</v>
      </c>
      <c r="C21" s="1689" t="s">
        <v>81</v>
      </c>
    </row>
    <row r="22" spans="1:3" ht="12" customHeight="1" x14ac:dyDescent="0.2">
      <c r="A22" s="607" t="s">
        <v>741</v>
      </c>
      <c r="B22" s="1702" t="s">
        <v>45</v>
      </c>
      <c r="C22" s="1689" t="s">
        <v>742</v>
      </c>
    </row>
    <row r="23" spans="1:3" ht="12" customHeight="1" x14ac:dyDescent="0.2">
      <c r="A23" s="607" t="s">
        <v>245</v>
      </c>
      <c r="B23" s="1702" t="s">
        <v>45</v>
      </c>
      <c r="C23" s="1689" t="s">
        <v>317</v>
      </c>
    </row>
    <row r="24" spans="1:3" ht="12" customHeight="1" x14ac:dyDescent="0.2">
      <c r="A24" s="607" t="s">
        <v>6</v>
      </c>
      <c r="B24" s="1702" t="s">
        <v>45</v>
      </c>
      <c r="C24" s="1689" t="s">
        <v>82</v>
      </c>
    </row>
    <row r="25" spans="1:3" ht="12" customHeight="1" x14ac:dyDescent="0.2">
      <c r="A25" s="607" t="s">
        <v>377</v>
      </c>
      <c r="B25" s="1702" t="s">
        <v>45</v>
      </c>
      <c r="C25" s="1689" t="s">
        <v>407</v>
      </c>
    </row>
    <row r="26" spans="1:3" ht="12" customHeight="1" x14ac:dyDescent="0.2">
      <c r="A26" s="607" t="s">
        <v>313</v>
      </c>
      <c r="B26" s="1702" t="s">
        <v>45</v>
      </c>
      <c r="C26" s="1689" t="s">
        <v>314</v>
      </c>
    </row>
    <row r="27" spans="1:3" ht="12" customHeight="1" x14ac:dyDescent="0.2">
      <c r="A27" s="607" t="s">
        <v>83</v>
      </c>
      <c r="B27" s="1702" t="s">
        <v>45</v>
      </c>
      <c r="C27" s="1689" t="s">
        <v>84</v>
      </c>
    </row>
    <row r="28" spans="1:3" ht="12" customHeight="1" x14ac:dyDescent="0.2">
      <c r="A28" s="607" t="s">
        <v>318</v>
      </c>
      <c r="B28" s="1702" t="s">
        <v>45</v>
      </c>
      <c r="C28" s="1689" t="s">
        <v>319</v>
      </c>
    </row>
    <row r="29" spans="1:3" ht="12" customHeight="1" x14ac:dyDescent="0.2">
      <c r="A29" s="607" t="s">
        <v>48</v>
      </c>
      <c r="B29" s="1702" t="s">
        <v>45</v>
      </c>
      <c r="C29" s="1693" t="s">
        <v>227</v>
      </c>
    </row>
    <row r="30" spans="1:3" ht="12" customHeight="1" x14ac:dyDescent="0.2">
      <c r="A30" s="607" t="s">
        <v>85</v>
      </c>
      <c r="B30" s="1702" t="s">
        <v>45</v>
      </c>
      <c r="C30" s="1693" t="s">
        <v>225</v>
      </c>
    </row>
    <row r="31" spans="1:3" ht="12" customHeight="1" x14ac:dyDescent="0.2">
      <c r="A31" s="607" t="s">
        <v>86</v>
      </c>
      <c r="B31" s="1702" t="s">
        <v>45</v>
      </c>
      <c r="C31" s="1689" t="s">
        <v>87</v>
      </c>
    </row>
    <row r="32" spans="1:3" ht="12" customHeight="1" x14ac:dyDescent="0.2">
      <c r="A32" s="607" t="s">
        <v>223</v>
      </c>
      <c r="B32" s="1702" t="s">
        <v>45</v>
      </c>
      <c r="C32" s="1693" t="s">
        <v>224</v>
      </c>
    </row>
    <row r="33" spans="1:3" ht="12" customHeight="1" x14ac:dyDescent="0.2">
      <c r="A33" s="607" t="s">
        <v>544</v>
      </c>
      <c r="B33" s="1702" t="s">
        <v>45</v>
      </c>
      <c r="C33" s="1689" t="s">
        <v>545</v>
      </c>
    </row>
    <row r="34" spans="1:3" ht="12" customHeight="1" x14ac:dyDescent="0.2">
      <c r="A34" s="607" t="s">
        <v>808</v>
      </c>
      <c r="B34" s="1702" t="s">
        <v>45</v>
      </c>
      <c r="C34" s="1689" t="s">
        <v>807</v>
      </c>
    </row>
    <row r="35" spans="1:3" ht="12" customHeight="1" x14ac:dyDescent="0.2">
      <c r="A35" s="607" t="s">
        <v>39</v>
      </c>
      <c r="B35" s="1702" t="s">
        <v>45</v>
      </c>
      <c r="C35" s="1689" t="s">
        <v>320</v>
      </c>
    </row>
    <row r="36" spans="1:3" ht="12" customHeight="1" x14ac:dyDescent="0.2">
      <c r="A36" s="607" t="s">
        <v>475</v>
      </c>
      <c r="B36" s="1702" t="s">
        <v>45</v>
      </c>
      <c r="C36" s="1689" t="s">
        <v>476</v>
      </c>
    </row>
    <row r="37" spans="1:3" ht="12" customHeight="1" x14ac:dyDescent="0.2">
      <c r="A37" s="607" t="s">
        <v>88</v>
      </c>
      <c r="B37" s="1702" t="s">
        <v>45</v>
      </c>
      <c r="C37" s="1689" t="s">
        <v>89</v>
      </c>
    </row>
    <row r="38" spans="1:3" ht="12" customHeight="1" x14ac:dyDescent="0.2">
      <c r="A38" s="607" t="s">
        <v>222</v>
      </c>
      <c r="B38" s="1702" t="s">
        <v>45</v>
      </c>
      <c r="C38" s="1689" t="s">
        <v>221</v>
      </c>
    </row>
    <row r="39" spans="1:3" ht="12" customHeight="1" x14ac:dyDescent="0.2">
      <c r="A39" s="607" t="s">
        <v>90</v>
      </c>
      <c r="B39" s="1702" t="s">
        <v>45</v>
      </c>
      <c r="C39" s="1689" t="s">
        <v>91</v>
      </c>
    </row>
    <row r="40" spans="1:3" ht="12" customHeight="1" x14ac:dyDescent="0.2">
      <c r="A40" s="607" t="s">
        <v>107</v>
      </c>
      <c r="B40" s="1702" t="s">
        <v>45</v>
      </c>
      <c r="C40" s="1689" t="s">
        <v>92</v>
      </c>
    </row>
    <row r="41" spans="1:3" ht="12" customHeight="1" x14ac:dyDescent="0.2">
      <c r="A41" s="607" t="s">
        <v>93</v>
      </c>
      <c r="B41" s="1702" t="s">
        <v>45</v>
      </c>
      <c r="C41" s="1689" t="s">
        <v>94</v>
      </c>
    </row>
    <row r="42" spans="1:3" ht="12" customHeight="1" x14ac:dyDescent="0.2">
      <c r="A42" s="607" t="s">
        <v>116</v>
      </c>
      <c r="B42" s="1702" t="s">
        <v>45</v>
      </c>
      <c r="C42" s="1693" t="s">
        <v>95</v>
      </c>
    </row>
    <row r="43" spans="1:3" ht="12" customHeight="1" x14ac:dyDescent="0.2">
      <c r="A43" s="607" t="s">
        <v>96</v>
      </c>
      <c r="B43" s="1702" t="s">
        <v>45</v>
      </c>
      <c r="C43" s="1693" t="s">
        <v>97</v>
      </c>
    </row>
    <row r="44" spans="1:3" ht="12" customHeight="1" x14ac:dyDescent="0.2">
      <c r="A44" s="607" t="s">
        <v>5</v>
      </c>
      <c r="B44" s="1702" t="s">
        <v>45</v>
      </c>
      <c r="C44" s="1689" t="s">
        <v>98</v>
      </c>
    </row>
    <row r="45" spans="1:3" ht="12" customHeight="1" x14ac:dyDescent="0.2">
      <c r="A45" s="607" t="s">
        <v>47</v>
      </c>
      <c r="B45" s="1702" t="s">
        <v>45</v>
      </c>
      <c r="C45" s="1688" t="s">
        <v>226</v>
      </c>
    </row>
    <row r="46" spans="1:3" ht="12" customHeight="1" x14ac:dyDescent="0.2">
      <c r="A46" s="607" t="s">
        <v>478</v>
      </c>
      <c r="B46" s="1702" t="s">
        <v>45</v>
      </c>
      <c r="C46" s="1689" t="s">
        <v>472</v>
      </c>
    </row>
    <row r="47" spans="1:3" ht="12" customHeight="1" x14ac:dyDescent="0.2">
      <c r="A47" s="607" t="s">
        <v>4</v>
      </c>
      <c r="B47" s="1702" t="s">
        <v>45</v>
      </c>
      <c r="C47" s="1689" t="s">
        <v>99</v>
      </c>
    </row>
    <row r="48" spans="1:3" ht="12" customHeight="1" x14ac:dyDescent="0.2">
      <c r="A48" s="607" t="s">
        <v>100</v>
      </c>
      <c r="B48" s="1702" t="s">
        <v>45</v>
      </c>
      <c r="C48" s="1689" t="s">
        <v>101</v>
      </c>
    </row>
    <row r="49" spans="1:3" ht="12" customHeight="1" x14ac:dyDescent="0.2">
      <c r="A49" s="607" t="s">
        <v>102</v>
      </c>
      <c r="B49" s="1702" t="s">
        <v>45</v>
      </c>
      <c r="C49" s="1689" t="s">
        <v>103</v>
      </c>
    </row>
    <row r="50" spans="1:3" ht="12" customHeight="1" x14ac:dyDescent="0.2">
      <c r="A50" s="607" t="s">
        <v>46</v>
      </c>
      <c r="B50" s="1702" t="s">
        <v>45</v>
      </c>
      <c r="C50" s="1689" t="s">
        <v>261</v>
      </c>
    </row>
    <row r="51" spans="1:3" ht="12" customHeight="1" x14ac:dyDescent="0.2">
      <c r="A51" s="607" t="s">
        <v>104</v>
      </c>
      <c r="B51" s="1702" t="s">
        <v>45</v>
      </c>
      <c r="C51" s="1689" t="s">
        <v>105</v>
      </c>
    </row>
    <row r="52" spans="1:3" ht="15" customHeight="1" x14ac:dyDescent="0.25">
      <c r="A52" s="748"/>
    </row>
    <row r="53" spans="1:3" ht="15" customHeight="1" thickBot="1" x14ac:dyDescent="0.25">
      <c r="A53" s="1696" t="s">
        <v>353</v>
      </c>
      <c r="B53" s="1700" t="s">
        <v>45</v>
      </c>
      <c r="C53" s="1697" t="s">
        <v>106</v>
      </c>
    </row>
    <row r="54" spans="1:3" ht="26.1" customHeight="1" x14ac:dyDescent="0.25">
      <c r="A54" s="1698" t="s">
        <v>429</v>
      </c>
      <c r="B54" s="1701" t="s">
        <v>45</v>
      </c>
      <c r="C54" s="1694" t="s">
        <v>430</v>
      </c>
    </row>
    <row r="55" spans="1:3" ht="12.95" customHeight="1" x14ac:dyDescent="0.2">
      <c r="A55" s="607" t="s">
        <v>322</v>
      </c>
      <c r="B55" s="1702" t="s">
        <v>45</v>
      </c>
      <c r="C55" s="1693" t="s">
        <v>616</v>
      </c>
    </row>
    <row r="56" spans="1:3" ht="12.95" customHeight="1" x14ac:dyDescent="0.2">
      <c r="A56" s="1699" t="s">
        <v>323</v>
      </c>
      <c r="B56" s="1702" t="s">
        <v>45</v>
      </c>
      <c r="C56" s="1693" t="s">
        <v>324</v>
      </c>
    </row>
    <row r="57" spans="1:3" ht="12.95" customHeight="1" x14ac:dyDescent="0.2">
      <c r="A57" s="607" t="s">
        <v>115</v>
      </c>
      <c r="B57" s="1702" t="s">
        <v>45</v>
      </c>
      <c r="C57" s="1695" t="s">
        <v>615</v>
      </c>
    </row>
    <row r="58" spans="1:3" ht="12.95" customHeight="1" x14ac:dyDescent="0.2">
      <c r="A58" s="607" t="s">
        <v>361</v>
      </c>
      <c r="B58" s="1702" t="s">
        <v>45</v>
      </c>
      <c r="C58" s="1688" t="s">
        <v>362</v>
      </c>
    </row>
    <row r="59" spans="1:3" ht="12.95" customHeight="1" x14ac:dyDescent="0.2">
      <c r="A59" s="607" t="s">
        <v>363</v>
      </c>
      <c r="B59" s="1702" t="s">
        <v>45</v>
      </c>
      <c r="C59" s="1688" t="s">
        <v>364</v>
      </c>
    </row>
    <row r="60" spans="1:3" ht="12.95" customHeight="1" x14ac:dyDescent="0.2">
      <c r="A60" s="607" t="s">
        <v>325</v>
      </c>
      <c r="B60" s="1702" t="s">
        <v>45</v>
      </c>
      <c r="C60" s="1688" t="s">
        <v>326</v>
      </c>
    </row>
    <row r="61" spans="1:3" ht="15" customHeight="1" x14ac:dyDescent="0.2">
      <c r="A61" s="607"/>
      <c r="B61" s="1702"/>
      <c r="C61" s="1689"/>
    </row>
    <row r="62" spans="1:3" ht="15" customHeight="1" x14ac:dyDescent="0.25">
      <c r="B62" s="1703"/>
    </row>
    <row r="63" spans="1:3" ht="15" customHeight="1" x14ac:dyDescent="0.25"/>
    <row r="64" spans="1:3" ht="15" customHeight="1" x14ac:dyDescent="0.25"/>
    <row r="65" ht="15" customHeight="1" x14ac:dyDescent="0.25"/>
    <row r="66" ht="15" customHeight="1" x14ac:dyDescent="0.25"/>
  </sheetData>
  <sortState ref="A6:C51">
    <sortCondition ref="A51"/>
  </sortState>
  <pageMargins left="0.6692913385826772" right="0.19685039370078741" top="0.31496062992125984" bottom="0.19685039370078741" header="0.23622047244094491" footer="0.15748031496062992"/>
  <pageSetup paperSize="9" firstPageNumber="2" orientation="portrait" useFirstPageNumber="1" r:id="rId1"/>
  <headerFooter scaleWithDoc="0" alignWithMargins="0">
    <oddFooter>&amp;C3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62"/>
  <sheetViews>
    <sheetView view="pageBreakPreview" zoomScaleNormal="100" zoomScaleSheetLayoutView="100" workbookViewId="0">
      <selection activeCell="A3" sqref="A3"/>
    </sheetView>
  </sheetViews>
  <sheetFormatPr defaultRowHeight="12.75" x14ac:dyDescent="0.25"/>
  <cols>
    <col min="1" max="1" width="8.42578125" style="13" customWidth="1"/>
    <col min="2" max="8" width="9.7109375" style="13" customWidth="1"/>
    <col min="9" max="9" width="1.7109375" style="13" customWidth="1"/>
    <col min="10" max="10" width="7.5703125" style="13" customWidth="1"/>
    <col min="11" max="15" width="9.7109375" style="13" customWidth="1"/>
    <col min="16" max="16" width="9.5703125" style="13" customWidth="1"/>
    <col min="17" max="17" width="9.140625" style="13"/>
    <col min="18" max="18" width="9.140625" style="2187"/>
    <col min="19" max="245" width="9.140625" style="13"/>
    <col min="246" max="258" width="10.7109375" style="13" customWidth="1"/>
    <col min="259" max="501" width="9.140625" style="13"/>
    <col min="502" max="514" width="10.7109375" style="13" customWidth="1"/>
    <col min="515" max="757" width="9.140625" style="13"/>
    <col min="758" max="770" width="10.7109375" style="13" customWidth="1"/>
    <col min="771" max="1013" width="9.140625" style="13"/>
    <col min="1014" max="1026" width="10.7109375" style="13" customWidth="1"/>
    <col min="1027" max="1269" width="9.140625" style="13"/>
    <col min="1270" max="1282" width="10.7109375" style="13" customWidth="1"/>
    <col min="1283" max="1525" width="9.140625" style="13"/>
    <col min="1526" max="1538" width="10.7109375" style="13" customWidth="1"/>
    <col min="1539" max="1781" width="9.140625" style="13"/>
    <col min="1782" max="1794" width="10.7109375" style="13" customWidth="1"/>
    <col min="1795" max="2037" width="9.140625" style="13"/>
    <col min="2038" max="2050" width="10.7109375" style="13" customWidth="1"/>
    <col min="2051" max="2293" width="9.140625" style="13"/>
    <col min="2294" max="2306" width="10.7109375" style="13" customWidth="1"/>
    <col min="2307" max="2549" width="9.140625" style="13"/>
    <col min="2550" max="2562" width="10.7109375" style="13" customWidth="1"/>
    <col min="2563" max="2805" width="9.140625" style="13"/>
    <col min="2806" max="2818" width="10.7109375" style="13" customWidth="1"/>
    <col min="2819" max="3061" width="9.140625" style="13"/>
    <col min="3062" max="3074" width="10.7109375" style="13" customWidth="1"/>
    <col min="3075" max="3317" width="9.140625" style="13"/>
    <col min="3318" max="3330" width="10.7109375" style="13" customWidth="1"/>
    <col min="3331" max="3573" width="9.140625" style="13"/>
    <col min="3574" max="3586" width="10.7109375" style="13" customWidth="1"/>
    <col min="3587" max="3829" width="9.140625" style="13"/>
    <col min="3830" max="3842" width="10.7109375" style="13" customWidth="1"/>
    <col min="3843" max="4085" width="9.140625" style="13"/>
    <col min="4086" max="4098" width="10.7109375" style="13" customWidth="1"/>
    <col min="4099" max="4341" width="9.140625" style="13"/>
    <col min="4342" max="4354" width="10.7109375" style="13" customWidth="1"/>
    <col min="4355" max="4597" width="9.140625" style="13"/>
    <col min="4598" max="4610" width="10.7109375" style="13" customWidth="1"/>
    <col min="4611" max="4853" width="9.140625" style="13"/>
    <col min="4854" max="4866" width="10.7109375" style="13" customWidth="1"/>
    <col min="4867" max="5109" width="9.140625" style="13"/>
    <col min="5110" max="5122" width="10.7109375" style="13" customWidth="1"/>
    <col min="5123" max="5365" width="9.140625" style="13"/>
    <col min="5366" max="5378" width="10.7109375" style="13" customWidth="1"/>
    <col min="5379" max="5621" width="9.140625" style="13"/>
    <col min="5622" max="5634" width="10.7109375" style="13" customWidth="1"/>
    <col min="5635" max="5877" width="9.140625" style="13"/>
    <col min="5878" max="5890" width="10.7109375" style="13" customWidth="1"/>
    <col min="5891" max="6133" width="9.140625" style="13"/>
    <col min="6134" max="6146" width="10.7109375" style="13" customWidth="1"/>
    <col min="6147" max="6389" width="9.140625" style="13"/>
    <col min="6390" max="6402" width="10.7109375" style="13" customWidth="1"/>
    <col min="6403" max="6645" width="9.140625" style="13"/>
    <col min="6646" max="6658" width="10.7109375" style="13" customWidth="1"/>
    <col min="6659" max="6901" width="9.140625" style="13"/>
    <col min="6902" max="6914" width="10.7109375" style="13" customWidth="1"/>
    <col min="6915" max="7157" width="9.140625" style="13"/>
    <col min="7158" max="7170" width="10.7109375" style="13" customWidth="1"/>
    <col min="7171" max="7413" width="9.140625" style="13"/>
    <col min="7414" max="7426" width="10.7109375" style="13" customWidth="1"/>
    <col min="7427" max="7669" width="9.140625" style="13"/>
    <col min="7670" max="7682" width="10.7109375" style="13" customWidth="1"/>
    <col min="7683" max="7925" width="9.140625" style="13"/>
    <col min="7926" max="7938" width="10.7109375" style="13" customWidth="1"/>
    <col min="7939" max="8181" width="9.140625" style="13"/>
    <col min="8182" max="8194" width="10.7109375" style="13" customWidth="1"/>
    <col min="8195" max="8437" width="9.140625" style="13"/>
    <col min="8438" max="8450" width="10.7109375" style="13" customWidth="1"/>
    <col min="8451" max="8693" width="9.140625" style="13"/>
    <col min="8694" max="8706" width="10.7109375" style="13" customWidth="1"/>
    <col min="8707" max="8949" width="9.140625" style="13"/>
    <col min="8950" max="8962" width="10.7109375" style="13" customWidth="1"/>
    <col min="8963" max="9205" width="9.140625" style="13"/>
    <col min="9206" max="9218" width="10.7109375" style="13" customWidth="1"/>
    <col min="9219" max="9461" width="9.140625" style="13"/>
    <col min="9462" max="9474" width="10.7109375" style="13" customWidth="1"/>
    <col min="9475" max="9717" width="9.140625" style="13"/>
    <col min="9718" max="9730" width="10.7109375" style="13" customWidth="1"/>
    <col min="9731" max="9973" width="9.140625" style="13"/>
    <col min="9974" max="9986" width="10.7109375" style="13" customWidth="1"/>
    <col min="9987" max="10229" width="9.140625" style="13"/>
    <col min="10230" max="10242" width="10.7109375" style="13" customWidth="1"/>
    <col min="10243" max="10485" width="9.140625" style="13"/>
    <col min="10486" max="10498" width="10.7109375" style="13" customWidth="1"/>
    <col min="10499" max="10741" width="9.140625" style="13"/>
    <col min="10742" max="10754" width="10.7109375" style="13" customWidth="1"/>
    <col min="10755" max="10997" width="9.140625" style="13"/>
    <col min="10998" max="11010" width="10.7109375" style="13" customWidth="1"/>
    <col min="11011" max="11253" width="9.140625" style="13"/>
    <col min="11254" max="11266" width="10.7109375" style="13" customWidth="1"/>
    <col min="11267" max="11509" width="9.140625" style="13"/>
    <col min="11510" max="11522" width="10.7109375" style="13" customWidth="1"/>
    <col min="11523" max="11765" width="9.140625" style="13"/>
    <col min="11766" max="11778" width="10.7109375" style="13" customWidth="1"/>
    <col min="11779" max="12021" width="9.140625" style="13"/>
    <col min="12022" max="12034" width="10.7109375" style="13" customWidth="1"/>
    <col min="12035" max="12277" width="9.140625" style="13"/>
    <col min="12278" max="12290" width="10.7109375" style="13" customWidth="1"/>
    <col min="12291" max="12533" width="9.140625" style="13"/>
    <col min="12534" max="12546" width="10.7109375" style="13" customWidth="1"/>
    <col min="12547" max="12789" width="9.140625" style="13"/>
    <col min="12790" max="12802" width="10.7109375" style="13" customWidth="1"/>
    <col min="12803" max="13045" width="9.140625" style="13"/>
    <col min="13046" max="13058" width="10.7109375" style="13" customWidth="1"/>
    <col min="13059" max="13301" width="9.140625" style="13"/>
    <col min="13302" max="13314" width="10.7109375" style="13" customWidth="1"/>
    <col min="13315" max="13557" width="9.140625" style="13"/>
    <col min="13558" max="13570" width="10.7109375" style="13" customWidth="1"/>
    <col min="13571" max="13813" width="9.140625" style="13"/>
    <col min="13814" max="13826" width="10.7109375" style="13" customWidth="1"/>
    <col min="13827" max="14069" width="9.140625" style="13"/>
    <col min="14070" max="14082" width="10.7109375" style="13" customWidth="1"/>
    <col min="14083" max="14325" width="9.140625" style="13"/>
    <col min="14326" max="14338" width="10.7109375" style="13" customWidth="1"/>
    <col min="14339" max="14581" width="9.140625" style="13"/>
    <col min="14582" max="14594" width="10.7109375" style="13" customWidth="1"/>
    <col min="14595" max="14837" width="9.140625" style="13"/>
    <col min="14838" max="14850" width="10.7109375" style="13" customWidth="1"/>
    <col min="14851" max="15093" width="9.140625" style="13"/>
    <col min="15094" max="15106" width="10.7109375" style="13" customWidth="1"/>
    <col min="15107" max="15349" width="9.140625" style="13"/>
    <col min="15350" max="15362" width="10.7109375" style="13" customWidth="1"/>
    <col min="15363" max="15605" width="9.140625" style="13"/>
    <col min="15606" max="15618" width="10.7109375" style="13" customWidth="1"/>
    <col min="15619" max="15861" width="9.140625" style="13"/>
    <col min="15862" max="15874" width="10.7109375" style="13" customWidth="1"/>
    <col min="15875" max="16117" width="9.140625" style="13"/>
    <col min="16118" max="16130" width="10.7109375" style="13" customWidth="1"/>
    <col min="16131" max="16384" width="9.140625" style="13"/>
  </cols>
  <sheetData>
    <row r="2" spans="1:27" ht="20.100000000000001" customHeight="1" thickBot="1" x14ac:dyDescent="0.3">
      <c r="A2" s="1697" t="s">
        <v>464</v>
      </c>
      <c r="B2" s="1721"/>
      <c r="C2" s="1721"/>
      <c r="D2" s="1721"/>
      <c r="E2" s="1746"/>
      <c r="F2" s="1747"/>
      <c r="G2" s="1746"/>
      <c r="H2" s="1746"/>
      <c r="I2" s="1746"/>
      <c r="J2" s="1746"/>
      <c r="K2" s="1746"/>
      <c r="L2" s="1746"/>
      <c r="M2" s="1746"/>
      <c r="N2" s="1746"/>
      <c r="O2" s="2401" t="s">
        <v>133</v>
      </c>
      <c r="P2" s="2401"/>
    </row>
    <row r="3" spans="1:27" ht="12" customHeight="1" x14ac:dyDescent="0.25">
      <c r="A3" s="635"/>
      <c r="B3" s="635"/>
      <c r="C3" s="635"/>
      <c r="D3" s="635"/>
      <c r="F3" s="861"/>
    </row>
    <row r="4" spans="1:27" ht="16.5" customHeight="1" x14ac:dyDescent="0.25">
      <c r="A4" s="825"/>
      <c r="B4" s="2573">
        <v>2018</v>
      </c>
      <c r="C4" s="2574"/>
      <c r="D4" s="2574"/>
      <c r="E4" s="2574"/>
      <c r="F4" s="2574"/>
      <c r="G4" s="2574"/>
      <c r="H4" s="2575"/>
      <c r="I4" s="862"/>
      <c r="J4" s="2399" t="s">
        <v>465</v>
      </c>
      <c r="K4" s="2399"/>
      <c r="L4" s="2399"/>
      <c r="M4" s="2399"/>
      <c r="N4" s="2399"/>
      <c r="O4" s="2399"/>
      <c r="P4" s="2399"/>
    </row>
    <row r="5" spans="1:27" ht="27" customHeight="1" x14ac:dyDescent="0.25">
      <c r="A5" s="867"/>
      <c r="B5" s="2459" t="s">
        <v>461</v>
      </c>
      <c r="C5" s="2576" t="s">
        <v>463</v>
      </c>
      <c r="D5" s="2577"/>
      <c r="E5" s="2577"/>
      <c r="F5" s="2578"/>
      <c r="G5" s="2459" t="s">
        <v>460</v>
      </c>
      <c r="H5" s="2459" t="s">
        <v>468</v>
      </c>
      <c r="I5" s="865"/>
      <c r="J5" s="865"/>
      <c r="K5" s="865"/>
      <c r="L5" s="865"/>
      <c r="M5" s="865"/>
      <c r="N5" s="865"/>
      <c r="O5" s="865"/>
    </row>
    <row r="6" spans="1:27" ht="26.25" customHeight="1" x14ac:dyDescent="0.25">
      <c r="A6" s="826"/>
      <c r="B6" s="2459"/>
      <c r="C6" s="2576" t="s">
        <v>446</v>
      </c>
      <c r="D6" s="2578"/>
      <c r="E6" s="2398" t="s">
        <v>462</v>
      </c>
      <c r="F6" s="2400"/>
      <c r="G6" s="2459"/>
      <c r="H6" s="2459"/>
      <c r="I6" s="865"/>
      <c r="J6" s="865"/>
      <c r="K6" s="865"/>
      <c r="L6" s="865"/>
      <c r="M6" s="865"/>
      <c r="N6" s="865"/>
      <c r="O6" s="865"/>
    </row>
    <row r="7" spans="1:27" ht="14.1" customHeight="1" x14ac:dyDescent="0.25">
      <c r="A7" s="237" t="str">
        <f>' 15'!A7</f>
        <v>období</v>
      </c>
      <c r="B7" s="2460"/>
      <c r="C7" s="1017" t="s">
        <v>502</v>
      </c>
      <c r="D7" s="920" t="s">
        <v>3</v>
      </c>
      <c r="E7" s="1017" t="s">
        <v>502</v>
      </c>
      <c r="F7" s="920" t="s">
        <v>3</v>
      </c>
      <c r="G7" s="863" t="s">
        <v>51</v>
      </c>
      <c r="H7" s="863" t="s">
        <v>51</v>
      </c>
      <c r="I7" s="868"/>
      <c r="J7" s="861"/>
      <c r="K7" s="861"/>
      <c r="L7" s="861"/>
      <c r="M7" s="861"/>
      <c r="N7" s="861"/>
      <c r="O7" s="861"/>
      <c r="R7" s="2187">
        <v>2017</v>
      </c>
      <c r="S7" s="873"/>
      <c r="T7" s="873"/>
      <c r="U7" s="873"/>
      <c r="V7" s="873"/>
    </row>
    <row r="8" spans="1:27" ht="12" customHeight="1" x14ac:dyDescent="0.25">
      <c r="A8" s="864" t="str">
        <f>' 15'!A8</f>
        <v>leden</v>
      </c>
      <c r="B8" s="803">
        <v>199</v>
      </c>
      <c r="C8" s="803">
        <v>5724.7402334589397</v>
      </c>
      <c r="D8" s="803">
        <v>61032.381446666674</v>
      </c>
      <c r="E8" s="1215">
        <f>C8/B8</f>
        <v>28.767538861602713</v>
      </c>
      <c r="F8" s="1216">
        <f>D8/B8</f>
        <v>306.69538415410386</v>
      </c>
      <c r="G8" s="914">
        <f>C8/' 25'!C8</f>
        <v>5.2835435553910759E-3</v>
      </c>
      <c r="H8" s="912">
        <f>(C8-R8)/R8</f>
        <v>7.3041919269828448E-2</v>
      </c>
      <c r="I8" s="892"/>
      <c r="J8" s="229"/>
      <c r="K8" s="229"/>
      <c r="L8" s="229"/>
      <c r="M8" s="229"/>
      <c r="N8" s="229"/>
      <c r="O8" s="229"/>
      <c r="R8" s="2188">
        <v>5335.0574014428503</v>
      </c>
      <c r="S8" s="31"/>
      <c r="T8" s="926"/>
      <c r="U8" s="31"/>
      <c r="V8" s="31"/>
      <c r="W8" s="31"/>
      <c r="Y8" s="929"/>
      <c r="AA8" s="31"/>
    </row>
    <row r="9" spans="1:27" ht="12" customHeight="1" x14ac:dyDescent="0.25">
      <c r="A9" s="864" t="str">
        <f>' 15'!A9</f>
        <v>únor</v>
      </c>
      <c r="B9" s="388">
        <v>201</v>
      </c>
      <c r="C9" s="388">
        <v>5453.2432505778233</v>
      </c>
      <c r="D9" s="388">
        <v>58167.015696666662</v>
      </c>
      <c r="E9" s="1217">
        <f t="shared" ref="E9:E26" si="0">C9/B9</f>
        <v>27.130563435710563</v>
      </c>
      <c r="F9" s="1218">
        <f t="shared" ref="F9:F26" si="1">D9/B9</f>
        <v>289.38813779436151</v>
      </c>
      <c r="G9" s="915">
        <f>C9/' 25'!C9</f>
        <v>4.7119009712304795E-3</v>
      </c>
      <c r="H9" s="894">
        <f t="shared" ref="H9:H26" si="2">(C9-R9)/R9</f>
        <v>0.14466064838459919</v>
      </c>
      <c r="I9" s="892"/>
      <c r="J9" s="229"/>
      <c r="K9" s="229"/>
      <c r="L9" s="229"/>
      <c r="M9" s="229"/>
      <c r="N9" s="229"/>
      <c r="O9" s="229"/>
      <c r="R9" s="2188">
        <v>4764.0698212817097</v>
      </c>
      <c r="S9" s="31"/>
      <c r="T9" s="926"/>
      <c r="U9" s="31"/>
      <c r="V9" s="31"/>
      <c r="W9" s="31"/>
      <c r="Y9" s="929"/>
    </row>
    <row r="10" spans="1:27" ht="12" customHeight="1" x14ac:dyDescent="0.25">
      <c r="A10" s="864" t="str">
        <f>' 15'!A10</f>
        <v>březen</v>
      </c>
      <c r="B10" s="389">
        <v>204</v>
      </c>
      <c r="C10" s="389">
        <v>5894.1449997650716</v>
      </c>
      <c r="D10" s="389">
        <v>62847.610276666666</v>
      </c>
      <c r="E10" s="1217">
        <f t="shared" si="0"/>
        <v>28.892867645907213</v>
      </c>
      <c r="F10" s="1218">
        <f t="shared" si="1"/>
        <v>308.07652096405229</v>
      </c>
      <c r="G10" s="915">
        <f>C10/' 25'!C10</f>
        <v>5.3725174914092521E-3</v>
      </c>
      <c r="H10" s="894">
        <f t="shared" si="2"/>
        <v>0.11207576263994191</v>
      </c>
      <c r="I10" s="892"/>
      <c r="J10" s="229"/>
      <c r="K10" s="229"/>
      <c r="L10" s="229"/>
      <c r="M10" s="229"/>
      <c r="N10" s="229"/>
      <c r="O10" s="229"/>
      <c r="R10" s="2188">
        <v>5300.128999999999</v>
      </c>
      <c r="S10" s="31"/>
      <c r="T10" s="926"/>
      <c r="U10" s="31"/>
      <c r="V10" s="31"/>
      <c r="W10" s="31"/>
      <c r="Y10" s="929"/>
    </row>
    <row r="11" spans="1:27" ht="12" customHeight="1" x14ac:dyDescent="0.25">
      <c r="A11" s="864" t="str">
        <f>' 15'!A11</f>
        <v>duben</v>
      </c>
      <c r="B11" s="803">
        <v>206</v>
      </c>
      <c r="C11" s="803">
        <v>5548.6573832830254</v>
      </c>
      <c r="D11" s="803">
        <v>59168.2857</v>
      </c>
      <c r="E11" s="1215">
        <f t="shared" si="0"/>
        <v>26.935230015937016</v>
      </c>
      <c r="F11" s="1216">
        <f t="shared" si="1"/>
        <v>287.22468786407768</v>
      </c>
      <c r="G11" s="914">
        <f>C11/' 25'!C11</f>
        <v>1.1960145115995743E-2</v>
      </c>
      <c r="H11" s="912">
        <f t="shared" si="2"/>
        <v>0.13577781497633121</v>
      </c>
      <c r="I11" s="892"/>
      <c r="J11" s="229"/>
      <c r="K11" s="229"/>
      <c r="L11" s="229"/>
      <c r="M11" s="229"/>
      <c r="N11" s="229"/>
      <c r="O11" s="229"/>
      <c r="R11" s="2188">
        <v>4885.3370000000004</v>
      </c>
      <c r="S11" s="31"/>
      <c r="T11" s="926"/>
      <c r="U11" s="31"/>
      <c r="V11" s="31"/>
      <c r="W11" s="31"/>
      <c r="Y11" s="929"/>
    </row>
    <row r="12" spans="1:27" ht="12" customHeight="1" x14ac:dyDescent="0.25">
      <c r="A12" s="864" t="str">
        <f>' 15'!A12</f>
        <v>květen</v>
      </c>
      <c r="B12" s="388">
        <v>208</v>
      </c>
      <c r="C12" s="388">
        <v>5964.7505589681978</v>
      </c>
      <c r="D12" s="388">
        <v>63537.435150000005</v>
      </c>
      <c r="E12" s="1217">
        <f t="shared" si="0"/>
        <v>28.676685379654796</v>
      </c>
      <c r="F12" s="1218">
        <f t="shared" si="1"/>
        <v>305.46843822115386</v>
      </c>
      <c r="G12" s="915">
        <f>C12/' 25'!C12</f>
        <v>1.7167359571838691E-2</v>
      </c>
      <c r="H12" s="894">
        <f t="shared" si="2"/>
        <v>0.12850481313112302</v>
      </c>
      <c r="I12" s="892"/>
      <c r="J12" s="229"/>
      <c r="K12" s="229"/>
      <c r="L12" s="229"/>
      <c r="M12" s="229"/>
      <c r="N12" s="229"/>
      <c r="O12" s="229"/>
      <c r="R12" s="2188">
        <v>5285.5340000000006</v>
      </c>
      <c r="S12" s="31"/>
      <c r="T12" s="926"/>
      <c r="U12" s="31"/>
      <c r="V12" s="31"/>
      <c r="W12" s="31"/>
      <c r="Y12" s="929"/>
    </row>
    <row r="13" spans="1:27" ht="12" customHeight="1" x14ac:dyDescent="0.25">
      <c r="A13" s="864" t="str">
        <f>' 15'!A13</f>
        <v>červen</v>
      </c>
      <c r="B13" s="389">
        <v>210</v>
      </c>
      <c r="C13" s="389">
        <v>6082.0707889002351</v>
      </c>
      <c r="D13" s="389">
        <v>64939.96054</v>
      </c>
      <c r="E13" s="1217">
        <f t="shared" si="0"/>
        <v>28.962241851905883</v>
      </c>
      <c r="F13" s="1218">
        <f t="shared" si="1"/>
        <v>309.23790733333334</v>
      </c>
      <c r="G13" s="915">
        <f>C13/' 25'!C13</f>
        <v>1.8751612014193966E-2</v>
      </c>
      <c r="H13" s="894">
        <f t="shared" si="2"/>
        <v>0.15860818944734884</v>
      </c>
      <c r="I13" s="892"/>
      <c r="J13" s="229"/>
      <c r="K13" s="229"/>
      <c r="L13" s="229"/>
      <c r="M13" s="229"/>
      <c r="N13" s="229"/>
      <c r="O13" s="229"/>
      <c r="R13" s="2188">
        <v>5249.4629714307102</v>
      </c>
      <c r="S13" s="31"/>
      <c r="T13" s="926"/>
      <c r="U13" s="31"/>
      <c r="V13" s="31"/>
      <c r="W13" s="31"/>
      <c r="Y13" s="929"/>
    </row>
    <row r="14" spans="1:27" ht="12" customHeight="1" x14ac:dyDescent="0.25">
      <c r="A14" s="864" t="str">
        <f>' 15'!A14</f>
        <v>červenec</v>
      </c>
      <c r="B14" s="803">
        <v>211</v>
      </c>
      <c r="C14" s="803">
        <v>5798.0483936718574</v>
      </c>
      <c r="D14" s="803">
        <v>61996.890590000003</v>
      </c>
      <c r="E14" s="1215">
        <f t="shared" si="0"/>
        <v>27.478902339677049</v>
      </c>
      <c r="F14" s="1216">
        <f t="shared" si="1"/>
        <v>293.82412601895737</v>
      </c>
      <c r="G14" s="914">
        <f>C14/' 25'!C14</f>
        <v>1.7377377388478919E-2</v>
      </c>
      <c r="H14" s="912">
        <f t="shared" si="2"/>
        <v>0.18542689006045454</v>
      </c>
      <c r="I14" s="892"/>
      <c r="J14" s="2572" t="s">
        <v>466</v>
      </c>
      <c r="K14" s="2572"/>
      <c r="L14" s="2572"/>
      <c r="M14" s="2572"/>
      <c r="N14" s="2572"/>
      <c r="O14" s="2572"/>
      <c r="P14" s="2572"/>
      <c r="R14" s="2188">
        <v>4891.1058474269703</v>
      </c>
      <c r="S14" s="31"/>
      <c r="T14" s="926"/>
      <c r="U14" s="31"/>
      <c r="V14" s="31"/>
      <c r="W14" s="31"/>
      <c r="Y14" s="929"/>
    </row>
    <row r="15" spans="1:27" ht="12" customHeight="1" x14ac:dyDescent="0.25">
      <c r="A15" s="864" t="str">
        <f>' 15'!A15</f>
        <v>srpen</v>
      </c>
      <c r="B15" s="388">
        <v>212</v>
      </c>
      <c r="C15" s="388">
        <v>6250.8316716949312</v>
      </c>
      <c r="D15" s="388">
        <v>66723.684000000008</v>
      </c>
      <c r="E15" s="1217">
        <f t="shared" si="0"/>
        <v>29.485055055164771</v>
      </c>
      <c r="F15" s="1218">
        <f t="shared" si="1"/>
        <v>314.73435849056608</v>
      </c>
      <c r="G15" s="915">
        <f>C15/' 25'!C15</f>
        <v>1.8217814336900649E-2</v>
      </c>
      <c r="H15" s="894">
        <f t="shared" si="2"/>
        <v>0.18374104059863042</v>
      </c>
      <c r="I15" s="892"/>
      <c r="K15" s="421"/>
      <c r="L15" s="898" t="str">
        <f>C6</f>
        <v>Celková dodávka</v>
      </c>
      <c r="R15" s="2188">
        <v>5280.5735860385639</v>
      </c>
      <c r="S15" s="31"/>
      <c r="T15" s="926"/>
      <c r="U15" s="31"/>
      <c r="V15" s="31"/>
      <c r="W15" s="31"/>
      <c r="Y15" s="929"/>
    </row>
    <row r="16" spans="1:27" ht="12" customHeight="1" x14ac:dyDescent="0.25">
      <c r="A16" s="864" t="str">
        <f>' 15'!A16</f>
        <v>září</v>
      </c>
      <c r="B16" s="389">
        <v>214</v>
      </c>
      <c r="C16" s="389">
        <v>5949.5678745752239</v>
      </c>
      <c r="D16" s="389">
        <v>63553.885389999996</v>
      </c>
      <c r="E16" s="1217">
        <f t="shared" si="0"/>
        <v>27.801719040071138</v>
      </c>
      <c r="F16" s="1218">
        <f t="shared" si="1"/>
        <v>296.98077285046725</v>
      </c>
      <c r="G16" s="915">
        <f>C16/' 25'!C16</f>
        <v>1.571049994363807E-2</v>
      </c>
      <c r="H16" s="894">
        <f t="shared" si="2"/>
        <v>0.12923620644211278</v>
      </c>
      <c r="I16" s="892"/>
      <c r="J16" s="229"/>
      <c r="K16" s="899">
        <f>A28</f>
        <v>2009</v>
      </c>
      <c r="L16" s="899">
        <f>C28</f>
        <v>8082</v>
      </c>
      <c r="M16" s="897"/>
      <c r="N16" s="897"/>
      <c r="O16" s="897"/>
      <c r="R16" s="2188">
        <v>5268.6655286412943</v>
      </c>
      <c r="S16" s="31"/>
      <c r="T16" s="926"/>
      <c r="U16" s="31"/>
      <c r="V16" s="31"/>
      <c r="W16" s="31"/>
      <c r="Y16" s="929"/>
    </row>
    <row r="17" spans="1:25" ht="12" customHeight="1" x14ac:dyDescent="0.25">
      <c r="A17" s="864" t="str">
        <f>' 15'!A17</f>
        <v>říjen</v>
      </c>
      <c r="B17" s="803">
        <v>216</v>
      </c>
      <c r="C17" s="803">
        <v>6748.0258032072006</v>
      </c>
      <c r="D17" s="803">
        <v>72006.088659999994</v>
      </c>
      <c r="E17" s="1215">
        <f t="shared" si="0"/>
        <v>31.240860200033335</v>
      </c>
      <c r="F17" s="1216">
        <f t="shared" si="1"/>
        <v>333.36152157407406</v>
      </c>
      <c r="G17" s="914">
        <f>C17/' 25'!C17</f>
        <v>1.0468312063021998E-2</v>
      </c>
      <c r="H17" s="912">
        <f t="shared" si="2"/>
        <v>0.20477252977964888</v>
      </c>
      <c r="I17" s="892"/>
      <c r="J17" s="229"/>
      <c r="K17" s="899">
        <f t="shared" ref="K17:K25" si="3">A29</f>
        <v>2010</v>
      </c>
      <c r="L17" s="899">
        <f t="shared" ref="L17:L25" si="4">C29</f>
        <v>10058</v>
      </c>
      <c r="M17" s="897"/>
      <c r="N17" s="897"/>
      <c r="O17" s="897"/>
      <c r="R17" s="2188">
        <v>5601.0787401015896</v>
      </c>
      <c r="S17" s="31"/>
      <c r="T17" s="926"/>
      <c r="U17" s="31"/>
      <c r="V17" s="31"/>
      <c r="W17" s="31"/>
      <c r="Y17" s="929"/>
    </row>
    <row r="18" spans="1:25" ht="12" customHeight="1" x14ac:dyDescent="0.25">
      <c r="A18" s="864" t="str">
        <f>' 15'!A18</f>
        <v>listopad</v>
      </c>
      <c r="B18" s="388">
        <v>218</v>
      </c>
      <c r="C18" s="388">
        <v>6847.8036753871711</v>
      </c>
      <c r="D18" s="388">
        <v>73036.830470000001</v>
      </c>
      <c r="E18" s="1217">
        <f t="shared" si="0"/>
        <v>31.411943465078767</v>
      </c>
      <c r="F18" s="1218">
        <f t="shared" si="1"/>
        <v>335.03133243119265</v>
      </c>
      <c r="G18" s="915">
        <f>C18/' 25'!C18</f>
        <v>7.4910590784811985E-3</v>
      </c>
      <c r="H18" s="894">
        <f t="shared" si="2"/>
        <v>0.22712857700532932</v>
      </c>
      <c r="I18" s="892"/>
      <c r="J18" s="229"/>
      <c r="K18" s="899">
        <f t="shared" si="3"/>
        <v>2011</v>
      </c>
      <c r="L18" s="899">
        <f t="shared" si="4"/>
        <v>12089</v>
      </c>
      <c r="M18" s="897"/>
      <c r="N18" s="897"/>
      <c r="O18" s="897"/>
      <c r="R18" s="2188">
        <v>5580.3473276602144</v>
      </c>
      <c r="S18" s="31"/>
      <c r="T18" s="926"/>
      <c r="U18" s="31"/>
      <c r="V18" s="31"/>
      <c r="W18" s="31"/>
      <c r="Y18" s="929"/>
    </row>
    <row r="19" spans="1:25" ht="12" customHeight="1" x14ac:dyDescent="0.25">
      <c r="A19" s="237" t="str">
        <f>' 15'!A19</f>
        <v>prosinec</v>
      </c>
      <c r="B19" s="389">
        <v>222</v>
      </c>
      <c r="C19" s="389">
        <v>6393.1964973304239</v>
      </c>
      <c r="D19" s="389">
        <v>68203.154659999986</v>
      </c>
      <c r="E19" s="1217">
        <f t="shared" si="0"/>
        <v>28.798182420407315</v>
      </c>
      <c r="F19" s="1218">
        <f t="shared" si="1"/>
        <v>307.22141738738731</v>
      </c>
      <c r="G19" s="915">
        <f>C19/' 25'!C19</f>
        <v>5.8391501313431798E-3</v>
      </c>
      <c r="H19" s="894">
        <f t="shared" si="2"/>
        <v>0.16751723284591305</v>
      </c>
      <c r="I19" s="893"/>
      <c r="J19" s="229"/>
      <c r="K19" s="899">
        <f t="shared" si="3"/>
        <v>2012</v>
      </c>
      <c r="L19" s="899">
        <f t="shared" si="4"/>
        <v>15242</v>
      </c>
      <c r="M19" s="897"/>
      <c r="N19" s="897"/>
      <c r="O19" s="897"/>
      <c r="R19" s="2188">
        <v>5475.8904772193519</v>
      </c>
      <c r="S19" s="31"/>
      <c r="T19" s="926"/>
      <c r="U19" s="31"/>
      <c r="V19" s="31"/>
      <c r="W19" s="31"/>
      <c r="Y19" s="929"/>
    </row>
    <row r="20" spans="1:25" ht="12" customHeight="1" x14ac:dyDescent="0.25">
      <c r="A20" s="864" t="str">
        <f>' 15'!A20</f>
        <v>I. čtvrtletí</v>
      </c>
      <c r="B20" s="803">
        <f>B10</f>
        <v>204</v>
      </c>
      <c r="C20" s="803">
        <f t="shared" ref="C20:D20" si="5">SUM(C8:C10)</f>
        <v>17072.128483801833</v>
      </c>
      <c r="D20" s="803">
        <f t="shared" si="5"/>
        <v>182047.00742000001</v>
      </c>
      <c r="E20" s="1215">
        <f t="shared" si="0"/>
        <v>83.68690433236192</v>
      </c>
      <c r="F20" s="1216">
        <f t="shared" si="1"/>
        <v>892.38729127450983</v>
      </c>
      <c r="G20" s="914">
        <f>C20/' 25'!C20</f>
        <v>5.1145858880419E-3</v>
      </c>
      <c r="H20" s="912">
        <f t="shared" si="2"/>
        <v>0.10863331558888076</v>
      </c>
      <c r="I20" s="892"/>
      <c r="J20" s="229"/>
      <c r="K20" s="899">
        <f t="shared" si="3"/>
        <v>2013</v>
      </c>
      <c r="L20" s="899">
        <f t="shared" si="4"/>
        <v>21952</v>
      </c>
      <c r="M20" s="897"/>
      <c r="N20" s="897"/>
      <c r="O20" s="897"/>
      <c r="R20" s="2188">
        <v>15399.25622272456</v>
      </c>
      <c r="S20" s="745"/>
      <c r="T20" s="745"/>
      <c r="U20" s="745"/>
      <c r="V20" s="745"/>
      <c r="W20" s="31"/>
    </row>
    <row r="21" spans="1:25" ht="12" customHeight="1" x14ac:dyDescent="0.25">
      <c r="A21" s="864" t="str">
        <f>' 15'!A21</f>
        <v>II. čtvrtletí</v>
      </c>
      <c r="B21" s="388">
        <f>B13</f>
        <v>210</v>
      </c>
      <c r="C21" s="388">
        <f t="shared" ref="C21:D21" si="6">SUM(C11:C13)</f>
        <v>17595.478731151459</v>
      </c>
      <c r="D21" s="388">
        <f t="shared" si="6"/>
        <v>187645.68139000001</v>
      </c>
      <c r="E21" s="1217">
        <f t="shared" si="0"/>
        <v>83.787993957864089</v>
      </c>
      <c r="F21" s="1218">
        <f t="shared" si="1"/>
        <v>893.55086376190479</v>
      </c>
      <c r="G21" s="915">
        <f>C21/' 25'!C21</f>
        <v>1.5492723676854064E-2</v>
      </c>
      <c r="H21" s="894">
        <f t="shared" si="2"/>
        <v>0.14105691639043899</v>
      </c>
      <c r="I21" s="892"/>
      <c r="J21" s="229"/>
      <c r="K21" s="899">
        <f t="shared" si="3"/>
        <v>2014</v>
      </c>
      <c r="L21" s="899">
        <f t="shared" si="4"/>
        <v>29912</v>
      </c>
      <c r="M21" s="897"/>
      <c r="N21" s="897"/>
      <c r="O21" s="897"/>
      <c r="R21" s="2188">
        <v>15420.333971430711</v>
      </c>
      <c r="S21" s="745"/>
      <c r="T21" s="745"/>
      <c r="U21" s="745"/>
      <c r="V21" s="745"/>
      <c r="W21" s="31"/>
    </row>
    <row r="22" spans="1:25" ht="12" customHeight="1" x14ac:dyDescent="0.25">
      <c r="A22" s="864" t="str">
        <f>' 15'!A22</f>
        <v>III. čtvrtletí</v>
      </c>
      <c r="B22" s="388">
        <f>B16</f>
        <v>214</v>
      </c>
      <c r="C22" s="388">
        <f t="shared" ref="C22:D22" si="7">SUM(C14:C16)</f>
        <v>17998.447939942012</v>
      </c>
      <c r="D22" s="388">
        <f t="shared" si="7"/>
        <v>192274.45997999999</v>
      </c>
      <c r="E22" s="1217">
        <f t="shared" si="0"/>
        <v>84.104896915616877</v>
      </c>
      <c r="F22" s="1218">
        <f t="shared" si="1"/>
        <v>898.47878495327097</v>
      </c>
      <c r="G22" s="915">
        <f>C22/' 25'!C22</f>
        <v>1.705251886780405E-2</v>
      </c>
      <c r="H22" s="894">
        <f t="shared" si="2"/>
        <v>0.16567654311566182</v>
      </c>
      <c r="I22" s="892"/>
      <c r="J22" s="229"/>
      <c r="K22" s="899">
        <f t="shared" si="3"/>
        <v>2015</v>
      </c>
      <c r="L22" s="899">
        <f t="shared" si="4"/>
        <v>43589</v>
      </c>
      <c r="M22" s="897"/>
      <c r="N22" s="897"/>
      <c r="O22" s="897"/>
      <c r="R22" s="2188">
        <v>15440.344962106828</v>
      </c>
      <c r="S22" s="745"/>
      <c r="T22" s="745"/>
      <c r="U22" s="745"/>
      <c r="V22" s="745"/>
      <c r="W22" s="31"/>
    </row>
    <row r="23" spans="1:25" ht="12" customHeight="1" x14ac:dyDescent="0.25">
      <c r="A23" s="237" t="str">
        <f>' 15'!A23</f>
        <v>IV. čtvrtletí</v>
      </c>
      <c r="B23" s="389">
        <f>B19</f>
        <v>222</v>
      </c>
      <c r="C23" s="389">
        <f t="shared" ref="C23:D23" si="8">SUM(C17:C19)</f>
        <v>19989.025975924797</v>
      </c>
      <c r="D23" s="389">
        <f t="shared" si="8"/>
        <v>213246.07378999999</v>
      </c>
      <c r="E23" s="1217">
        <f t="shared" si="0"/>
        <v>90.040657549210792</v>
      </c>
      <c r="F23" s="1218">
        <f t="shared" si="1"/>
        <v>960.5678999549549</v>
      </c>
      <c r="G23" s="915">
        <f>C23/' 25'!C23</f>
        <v>7.5327116628019749E-3</v>
      </c>
      <c r="H23" s="894">
        <f t="shared" si="2"/>
        <v>0.2000147756060674</v>
      </c>
      <c r="I23" s="893"/>
      <c r="J23" s="229"/>
      <c r="K23" s="899">
        <f t="shared" si="3"/>
        <v>2016</v>
      </c>
      <c r="L23" s="899">
        <f t="shared" si="4"/>
        <v>59346</v>
      </c>
      <c r="M23" s="897"/>
      <c r="N23" s="897"/>
      <c r="O23" s="897"/>
      <c r="R23" s="2188">
        <v>16657.316544981157</v>
      </c>
      <c r="S23" s="745"/>
      <c r="T23" s="745"/>
      <c r="U23" s="745"/>
      <c r="V23" s="745"/>
      <c r="W23" s="31"/>
    </row>
    <row r="24" spans="1:25" ht="12" customHeight="1" x14ac:dyDescent="0.25">
      <c r="A24" s="864" t="str">
        <f>' 15'!A24</f>
        <v>I. pololetí</v>
      </c>
      <c r="B24" s="803">
        <f>B13</f>
        <v>210</v>
      </c>
      <c r="C24" s="803">
        <f t="shared" ref="C24:D24" si="9">SUM(C8:C13)</f>
        <v>34667.607214953292</v>
      </c>
      <c r="D24" s="803">
        <f t="shared" si="9"/>
        <v>369692.68881000002</v>
      </c>
      <c r="E24" s="1215">
        <f t="shared" si="0"/>
        <v>165.08384388072997</v>
      </c>
      <c r="F24" s="1216">
        <f t="shared" si="1"/>
        <v>1760.4413752857145</v>
      </c>
      <c r="G24" s="914">
        <f>C24/' 25'!C24</f>
        <v>7.7492802752031024E-3</v>
      </c>
      <c r="H24" s="912">
        <f t="shared" si="2"/>
        <v>0.12485620336145059</v>
      </c>
      <c r="I24" s="892"/>
      <c r="J24" s="229"/>
      <c r="K24" s="899">
        <f t="shared" si="3"/>
        <v>2017</v>
      </c>
      <c r="L24" s="899">
        <f t="shared" si="4"/>
        <v>62917.251701243251</v>
      </c>
      <c r="M24" s="897"/>
      <c r="N24" s="897"/>
      <c r="O24" s="897"/>
      <c r="R24" s="2188">
        <v>30819.590194155273</v>
      </c>
      <c r="S24" s="745"/>
      <c r="T24" s="745"/>
      <c r="U24" s="745"/>
      <c r="V24" s="745"/>
      <c r="W24" s="31"/>
    </row>
    <row r="25" spans="1:25" ht="12" customHeight="1" x14ac:dyDescent="0.25">
      <c r="A25" s="237" t="str">
        <f>' 15'!A25</f>
        <v>II. pololetí</v>
      </c>
      <c r="B25" s="389">
        <f>B19</f>
        <v>222</v>
      </c>
      <c r="C25" s="389">
        <f t="shared" ref="C25:D25" si="10">SUM(C14:C19)</f>
        <v>37987.473915866809</v>
      </c>
      <c r="D25" s="389">
        <f t="shared" si="10"/>
        <v>405520.53376999998</v>
      </c>
      <c r="E25" s="1217">
        <f t="shared" si="0"/>
        <v>171.1147473687694</v>
      </c>
      <c r="F25" s="1218">
        <f t="shared" si="1"/>
        <v>1826.669071036036</v>
      </c>
      <c r="G25" s="915">
        <f>C25/' 25'!C25</f>
        <v>1.0241692967340309E-2</v>
      </c>
      <c r="H25" s="894">
        <f t="shared" si="2"/>
        <v>0.18349662038395534</v>
      </c>
      <c r="I25" s="893"/>
      <c r="J25" s="229"/>
      <c r="K25" s="899">
        <f t="shared" si="3"/>
        <v>2018</v>
      </c>
      <c r="L25" s="899">
        <f t="shared" si="4"/>
        <v>72655.081130820108</v>
      </c>
      <c r="M25" s="897"/>
      <c r="N25" s="897"/>
      <c r="O25" s="897"/>
      <c r="R25" s="2188">
        <v>32097.661507087989</v>
      </c>
      <c r="S25" s="745"/>
      <c r="T25" s="745"/>
      <c r="U25" s="745"/>
      <c r="V25" s="745"/>
      <c r="W25" s="31"/>
    </row>
    <row r="26" spans="1:25" ht="12" customHeight="1" x14ac:dyDescent="0.25">
      <c r="A26" s="902" t="str">
        <f>' 15'!A26</f>
        <v>rok</v>
      </c>
      <c r="B26" s="903">
        <f>B19</f>
        <v>222</v>
      </c>
      <c r="C26" s="903">
        <f t="shared" ref="C26:D26" si="11">SUM(C8:C19)</f>
        <v>72655.081130820108</v>
      </c>
      <c r="D26" s="903">
        <f t="shared" si="11"/>
        <v>775213.22258000006</v>
      </c>
      <c r="E26" s="1219">
        <f t="shared" si="0"/>
        <v>327.27514022891938</v>
      </c>
      <c r="F26" s="1220">
        <f t="shared" si="1"/>
        <v>3491.9514530630631</v>
      </c>
      <c r="G26" s="917">
        <f>C26/' 25'!C26</f>
        <v>8.8790475975680117E-3</v>
      </c>
      <c r="H26" s="913">
        <f t="shared" si="2"/>
        <v>0.15477200873007041</v>
      </c>
      <c r="I26" s="229"/>
      <c r="J26" s="2572" t="s">
        <v>467</v>
      </c>
      <c r="K26" s="2572"/>
      <c r="L26" s="2572"/>
      <c r="M26" s="2572"/>
      <c r="N26" s="2572"/>
      <c r="O26" s="2572"/>
      <c r="P26" s="2572"/>
      <c r="R26" s="2193">
        <v>62917.251701243251</v>
      </c>
      <c r="S26" s="925"/>
      <c r="T26" s="925"/>
      <c r="U26" s="925"/>
      <c r="V26" s="925"/>
      <c r="W26" s="31"/>
    </row>
    <row r="27" spans="1:25" ht="12" customHeight="1" x14ac:dyDescent="0.25">
      <c r="C27" s="216"/>
      <c r="D27" s="216"/>
      <c r="E27" s="1018"/>
      <c r="F27" s="1016"/>
      <c r="G27" s="916"/>
      <c r="K27" s="421"/>
      <c r="L27" s="898" t="str">
        <f>B5</f>
        <v>Počet stanic CNG</v>
      </c>
      <c r="R27" s="2194"/>
    </row>
    <row r="28" spans="1:25" ht="12" customHeight="1" x14ac:dyDescent="0.25">
      <c r="A28" s="864">
        <v>2009</v>
      </c>
      <c r="B28" s="388">
        <v>23</v>
      </c>
      <c r="C28" s="388">
        <v>8082</v>
      </c>
      <c r="D28" s="388">
        <v>85378.472596277556</v>
      </c>
      <c r="E28" s="1217">
        <v>351.39130434782606</v>
      </c>
      <c r="F28" s="1218">
        <v>3712.1075041859808</v>
      </c>
      <c r="G28" s="915">
        <v>9.0008018531717744E-4</v>
      </c>
      <c r="H28" s="894">
        <v>0.19591595146493046</v>
      </c>
      <c r="I28" s="229"/>
      <c r="J28" s="472"/>
      <c r="K28" s="900">
        <f>A28</f>
        <v>2009</v>
      </c>
      <c r="L28" s="901">
        <f>B28</f>
        <v>23</v>
      </c>
      <c r="M28" s="472"/>
      <c r="N28" s="896"/>
      <c r="P28" s="472"/>
      <c r="R28" s="2194"/>
    </row>
    <row r="29" spans="1:25" ht="12" customHeight="1" x14ac:dyDescent="0.25">
      <c r="A29" s="237">
        <v>2010</v>
      </c>
      <c r="B29" s="388">
        <v>32</v>
      </c>
      <c r="C29" s="388">
        <v>10058</v>
      </c>
      <c r="D29" s="388">
        <v>106568.73966500357</v>
      </c>
      <c r="E29" s="1217">
        <v>314.3125</v>
      </c>
      <c r="F29" s="1218">
        <v>3330.2731145313614</v>
      </c>
      <c r="G29" s="915">
        <v>1.2439152287478234E-3</v>
      </c>
      <c r="H29" s="895">
        <v>0.24449393714427123</v>
      </c>
      <c r="I29" s="893"/>
      <c r="J29" s="472"/>
      <c r="K29" s="900">
        <f t="shared" ref="K29:L37" si="12">A29</f>
        <v>2010</v>
      </c>
      <c r="L29" s="901">
        <f t="shared" si="12"/>
        <v>32</v>
      </c>
      <c r="M29" s="472"/>
      <c r="N29" s="896"/>
      <c r="P29" s="472"/>
      <c r="R29" s="2194"/>
    </row>
    <row r="30" spans="1:25" ht="12" customHeight="1" x14ac:dyDescent="0.25">
      <c r="A30" s="864">
        <v>2011</v>
      </c>
      <c r="B30" s="803">
        <v>34</v>
      </c>
      <c r="C30" s="803">
        <v>12089</v>
      </c>
      <c r="D30" s="803">
        <v>128047.89364070346</v>
      </c>
      <c r="E30" s="1215">
        <v>355.55882352941177</v>
      </c>
      <c r="F30" s="1216">
        <v>3766.1145188442197</v>
      </c>
      <c r="G30" s="914">
        <v>1.4818174287319047E-3</v>
      </c>
      <c r="H30" s="894">
        <v>0.20192881288526546</v>
      </c>
      <c r="I30" s="229"/>
      <c r="J30" s="472"/>
      <c r="K30" s="900">
        <f t="shared" si="12"/>
        <v>2011</v>
      </c>
      <c r="L30" s="901">
        <f t="shared" si="12"/>
        <v>34</v>
      </c>
      <c r="M30" s="472"/>
      <c r="N30" s="896"/>
      <c r="P30" s="472"/>
      <c r="R30" s="2194"/>
    </row>
    <row r="31" spans="1:25" ht="12" customHeight="1" x14ac:dyDescent="0.25">
      <c r="A31" s="237">
        <v>2012</v>
      </c>
      <c r="B31" s="388">
        <v>45</v>
      </c>
      <c r="C31" s="388">
        <v>15242</v>
      </c>
      <c r="D31" s="388">
        <v>161282.33455049735</v>
      </c>
      <c r="E31" s="1217">
        <v>338.71111111111111</v>
      </c>
      <c r="F31" s="1218">
        <v>3584.0518788999411</v>
      </c>
      <c r="G31" s="915">
        <v>1.8414674565995692E-3</v>
      </c>
      <c r="H31" s="895">
        <v>0.26081561750351562</v>
      </c>
      <c r="I31" s="893"/>
      <c r="J31" s="472"/>
      <c r="K31" s="900">
        <f t="shared" si="12"/>
        <v>2012</v>
      </c>
      <c r="L31" s="901">
        <f t="shared" si="12"/>
        <v>45</v>
      </c>
      <c r="M31" s="472"/>
      <c r="N31" s="896"/>
      <c r="P31" s="472"/>
      <c r="R31" s="2194"/>
    </row>
    <row r="32" spans="1:25" ht="12" customHeight="1" x14ac:dyDescent="0.25">
      <c r="A32" s="864">
        <v>2013</v>
      </c>
      <c r="B32" s="803">
        <v>50</v>
      </c>
      <c r="C32" s="803">
        <v>21952</v>
      </c>
      <c r="D32" s="803">
        <v>233304.89686886381</v>
      </c>
      <c r="E32" s="1215">
        <v>439.04</v>
      </c>
      <c r="F32" s="1216">
        <v>4666.0979373772761</v>
      </c>
      <c r="G32" s="914">
        <v>3.0152107646276641E-3</v>
      </c>
      <c r="H32" s="894">
        <v>0.44023094082141451</v>
      </c>
      <c r="I32" s="229"/>
      <c r="J32" s="472"/>
      <c r="K32" s="900">
        <f t="shared" si="12"/>
        <v>2013</v>
      </c>
      <c r="L32" s="901">
        <f t="shared" si="12"/>
        <v>50</v>
      </c>
      <c r="M32" s="472"/>
      <c r="N32" s="896"/>
      <c r="P32" s="472"/>
      <c r="R32" s="2194"/>
    </row>
    <row r="33" spans="1:18" ht="12" customHeight="1" x14ac:dyDescent="0.25">
      <c r="A33" s="237">
        <v>2014</v>
      </c>
      <c r="B33" s="388">
        <v>75</v>
      </c>
      <c r="C33" s="388">
        <v>29912</v>
      </c>
      <c r="D33" s="388">
        <v>318039.57249229978</v>
      </c>
      <c r="E33" s="1217">
        <v>398.82666666666665</v>
      </c>
      <c r="F33" s="1218">
        <v>4240.5276332306639</v>
      </c>
      <c r="G33" s="915">
        <v>3.9318758950091064E-3</v>
      </c>
      <c r="H33" s="895">
        <v>0.36260932944606417</v>
      </c>
      <c r="I33" s="893"/>
      <c r="J33" s="472"/>
      <c r="K33" s="900">
        <f t="shared" si="12"/>
        <v>2014</v>
      </c>
      <c r="L33" s="901">
        <f t="shared" si="12"/>
        <v>75</v>
      </c>
      <c r="M33" s="472"/>
      <c r="N33" s="896"/>
      <c r="P33" s="472"/>
      <c r="R33" s="2194"/>
    </row>
    <row r="34" spans="1:18" ht="12" customHeight="1" x14ac:dyDescent="0.25">
      <c r="A34" s="864">
        <v>2015</v>
      </c>
      <c r="B34" s="803">
        <v>108</v>
      </c>
      <c r="C34" s="803">
        <v>43589</v>
      </c>
      <c r="D34" s="803">
        <v>464494.08262117079</v>
      </c>
      <c r="E34" s="1215">
        <v>403.60185185185185</v>
      </c>
      <c r="F34" s="1216">
        <v>4300.8711353812114</v>
      </c>
      <c r="G34" s="914">
        <v>5.2802290994776995E-3</v>
      </c>
      <c r="H34" s="894">
        <v>0.45724124097352231</v>
      </c>
      <c r="I34" s="229"/>
      <c r="J34" s="472"/>
      <c r="K34" s="900">
        <f t="shared" si="12"/>
        <v>2015</v>
      </c>
      <c r="L34" s="901">
        <f t="shared" si="12"/>
        <v>108</v>
      </c>
      <c r="M34" s="472"/>
      <c r="N34" s="896"/>
      <c r="P34" s="472"/>
      <c r="R34" s="2194"/>
    </row>
    <row r="35" spans="1:18" ht="12" customHeight="1" x14ac:dyDescent="0.25">
      <c r="A35" s="237">
        <v>2016</v>
      </c>
      <c r="B35" s="388">
        <v>143</v>
      </c>
      <c r="C35" s="388">
        <v>59346</v>
      </c>
      <c r="D35" s="388">
        <v>634378.41875408846</v>
      </c>
      <c r="E35" s="1217">
        <v>415.00699300699301</v>
      </c>
      <c r="F35" s="1218">
        <v>4436.2127185600593</v>
      </c>
      <c r="G35" s="915">
        <v>6.9593808297303732E-3</v>
      </c>
      <c r="H35" s="895">
        <v>0.36149028424602536</v>
      </c>
      <c r="I35" s="893"/>
      <c r="J35" s="472"/>
      <c r="K35" s="900">
        <f t="shared" si="12"/>
        <v>2016</v>
      </c>
      <c r="L35" s="901">
        <f t="shared" si="12"/>
        <v>143</v>
      </c>
      <c r="M35" s="472"/>
      <c r="N35" s="896"/>
      <c r="P35" s="472"/>
      <c r="R35" s="2194"/>
    </row>
    <row r="36" spans="1:18" ht="12" customHeight="1" x14ac:dyDescent="0.25">
      <c r="A36" s="864">
        <v>2017</v>
      </c>
      <c r="B36" s="803">
        <v>196</v>
      </c>
      <c r="C36" s="803">
        <v>62917.251701243251</v>
      </c>
      <c r="D36" s="803">
        <v>671441.63344739994</v>
      </c>
      <c r="E36" s="1215">
        <v>321.0063862308329</v>
      </c>
      <c r="F36" s="1216">
        <v>3425.7226196295915</v>
      </c>
      <c r="G36" s="914">
        <v>7.378174019292842E-3</v>
      </c>
      <c r="H36" s="894">
        <v>6.0176788684043588E-2</v>
      </c>
      <c r="I36" s="229"/>
      <c r="J36" s="472"/>
      <c r="K36" s="900">
        <f t="shared" si="12"/>
        <v>2017</v>
      </c>
      <c r="L36" s="901">
        <f t="shared" si="12"/>
        <v>196</v>
      </c>
      <c r="M36" s="472"/>
      <c r="N36" s="896"/>
      <c r="P36" s="472"/>
      <c r="R36" s="2194"/>
    </row>
    <row r="37" spans="1:18" ht="12" customHeight="1" x14ac:dyDescent="0.25">
      <c r="A37" s="864">
        <v>2018</v>
      </c>
      <c r="B37" s="388">
        <f>B26</f>
        <v>222</v>
      </c>
      <c r="C37" s="388">
        <f t="shared" ref="C37:F37" si="13">C26</f>
        <v>72655.081130820108</v>
      </c>
      <c r="D37" s="388">
        <f t="shared" si="13"/>
        <v>775213.22258000006</v>
      </c>
      <c r="E37" s="1129">
        <f t="shared" si="13"/>
        <v>327.27514022891938</v>
      </c>
      <c r="F37" s="1129">
        <f t="shared" si="13"/>
        <v>3491.9514530630631</v>
      </c>
      <c r="G37" s="915">
        <f>C37/' 25'!C37</f>
        <v>8.8790475975680117E-3</v>
      </c>
      <c r="H37" s="894">
        <f>(C37-C36)/C36</f>
        <v>0.15477200873007041</v>
      </c>
      <c r="I37" s="229"/>
      <c r="J37" s="472"/>
      <c r="K37" s="900">
        <f t="shared" si="12"/>
        <v>2018</v>
      </c>
      <c r="L37" s="901">
        <f t="shared" si="12"/>
        <v>222</v>
      </c>
      <c r="M37" s="472"/>
      <c r="N37" s="896"/>
      <c r="P37" s="472"/>
      <c r="R37" s="2194"/>
    </row>
    <row r="38" spans="1:18" ht="12" customHeight="1" x14ac:dyDescent="0.25">
      <c r="A38" s="2579" t="s">
        <v>710</v>
      </c>
      <c r="B38" s="2579"/>
      <c r="C38" s="2579"/>
      <c r="D38" s="2579"/>
      <c r="E38" s="2579"/>
      <c r="F38" s="2579"/>
      <c r="G38" s="2579"/>
      <c r="H38" s="2579"/>
      <c r="I38" s="2579"/>
      <c r="J38" s="2579"/>
      <c r="K38" s="2579"/>
      <c r="L38" s="2579"/>
      <c r="M38" s="2579"/>
      <c r="N38" s="2579"/>
      <c r="O38" s="2579"/>
      <c r="P38" s="2579"/>
    </row>
    <row r="39" spans="1:18" ht="14.1" customHeight="1" x14ac:dyDescent="0.25">
      <c r="A39" s="799"/>
      <c r="C39" s="800"/>
      <c r="D39" s="217"/>
    </row>
    <row r="40" spans="1:18" ht="14.1" customHeight="1" x14ac:dyDescent="0.25">
      <c r="C40" s="800"/>
      <c r="D40" s="217"/>
    </row>
    <row r="41" spans="1:18" ht="14.1" customHeight="1" x14ac:dyDescent="0.25">
      <c r="C41" s="800"/>
      <c r="D41" s="421"/>
    </row>
    <row r="42" spans="1:18" ht="14.1" customHeight="1" x14ac:dyDescent="0.25"/>
    <row r="43" spans="1:18" ht="14.1" customHeight="1" x14ac:dyDescent="0.25"/>
    <row r="44" spans="1:18" ht="14.1" customHeight="1" x14ac:dyDescent="0.25"/>
    <row r="45" spans="1:18" ht="14.1" customHeight="1" x14ac:dyDescent="0.25"/>
    <row r="46" spans="1:18" ht="14.1" customHeight="1" x14ac:dyDescent="0.25"/>
    <row r="47" spans="1:18" ht="14.1" customHeight="1" x14ac:dyDescent="0.25"/>
    <row r="48" spans="1:18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2">
    <mergeCell ref="A38:P38"/>
    <mergeCell ref="J14:P14"/>
    <mergeCell ref="J26:P26"/>
    <mergeCell ref="O2:P2"/>
    <mergeCell ref="B4:H4"/>
    <mergeCell ref="J4:P4"/>
    <mergeCell ref="B5:B7"/>
    <mergeCell ref="C5:F5"/>
    <mergeCell ref="G5:G6"/>
    <mergeCell ref="H5:H6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2"/>
  <sheetViews>
    <sheetView view="pageBreakPreview" zoomScaleNormal="100" zoomScaleSheetLayoutView="100" workbookViewId="0"/>
  </sheetViews>
  <sheetFormatPr defaultRowHeight="12.75" x14ac:dyDescent="0.25"/>
  <cols>
    <col min="1" max="1" width="8.42578125" style="13" customWidth="1"/>
    <col min="2" max="8" width="6.7109375" style="13" customWidth="1"/>
    <col min="9" max="10" width="9.7109375" style="13" customWidth="1"/>
    <col min="11" max="11" width="1.7109375" style="13" customWidth="1"/>
    <col min="12" max="12" width="7.5703125" style="13" customWidth="1"/>
    <col min="13" max="17" width="9.7109375" style="13" customWidth="1"/>
    <col min="18" max="18" width="9.5703125" style="13" customWidth="1"/>
    <col min="19" max="19" width="9.140625" style="13"/>
    <col min="20" max="20" width="9.140625" style="2187"/>
    <col min="21" max="247" width="9.140625" style="13"/>
    <col min="248" max="260" width="10.7109375" style="13" customWidth="1"/>
    <col min="261" max="503" width="9.140625" style="13"/>
    <col min="504" max="516" width="10.7109375" style="13" customWidth="1"/>
    <col min="517" max="759" width="9.140625" style="13"/>
    <col min="760" max="772" width="10.7109375" style="13" customWidth="1"/>
    <col min="773" max="1015" width="9.140625" style="13"/>
    <col min="1016" max="1028" width="10.7109375" style="13" customWidth="1"/>
    <col min="1029" max="1271" width="9.140625" style="13"/>
    <col min="1272" max="1284" width="10.7109375" style="13" customWidth="1"/>
    <col min="1285" max="1527" width="9.140625" style="13"/>
    <col min="1528" max="1540" width="10.7109375" style="13" customWidth="1"/>
    <col min="1541" max="1783" width="9.140625" style="13"/>
    <col min="1784" max="1796" width="10.7109375" style="13" customWidth="1"/>
    <col min="1797" max="2039" width="9.140625" style="13"/>
    <col min="2040" max="2052" width="10.7109375" style="13" customWidth="1"/>
    <col min="2053" max="2295" width="9.140625" style="13"/>
    <col min="2296" max="2308" width="10.7109375" style="13" customWidth="1"/>
    <col min="2309" max="2551" width="9.140625" style="13"/>
    <col min="2552" max="2564" width="10.7109375" style="13" customWidth="1"/>
    <col min="2565" max="2807" width="9.140625" style="13"/>
    <col min="2808" max="2820" width="10.7109375" style="13" customWidth="1"/>
    <col min="2821" max="3063" width="9.140625" style="13"/>
    <col min="3064" max="3076" width="10.7109375" style="13" customWidth="1"/>
    <col min="3077" max="3319" width="9.140625" style="13"/>
    <col min="3320" max="3332" width="10.7109375" style="13" customWidth="1"/>
    <col min="3333" max="3575" width="9.140625" style="13"/>
    <col min="3576" max="3588" width="10.7109375" style="13" customWidth="1"/>
    <col min="3589" max="3831" width="9.140625" style="13"/>
    <col min="3832" max="3844" width="10.7109375" style="13" customWidth="1"/>
    <col min="3845" max="4087" width="9.140625" style="13"/>
    <col min="4088" max="4100" width="10.7109375" style="13" customWidth="1"/>
    <col min="4101" max="4343" width="9.140625" style="13"/>
    <col min="4344" max="4356" width="10.7109375" style="13" customWidth="1"/>
    <col min="4357" max="4599" width="9.140625" style="13"/>
    <col min="4600" max="4612" width="10.7109375" style="13" customWidth="1"/>
    <col min="4613" max="4855" width="9.140625" style="13"/>
    <col min="4856" max="4868" width="10.7109375" style="13" customWidth="1"/>
    <col min="4869" max="5111" width="9.140625" style="13"/>
    <col min="5112" max="5124" width="10.7109375" style="13" customWidth="1"/>
    <col min="5125" max="5367" width="9.140625" style="13"/>
    <col min="5368" max="5380" width="10.7109375" style="13" customWidth="1"/>
    <col min="5381" max="5623" width="9.140625" style="13"/>
    <col min="5624" max="5636" width="10.7109375" style="13" customWidth="1"/>
    <col min="5637" max="5879" width="9.140625" style="13"/>
    <col min="5880" max="5892" width="10.7109375" style="13" customWidth="1"/>
    <col min="5893" max="6135" width="9.140625" style="13"/>
    <col min="6136" max="6148" width="10.7109375" style="13" customWidth="1"/>
    <col min="6149" max="6391" width="9.140625" style="13"/>
    <col min="6392" max="6404" width="10.7109375" style="13" customWidth="1"/>
    <col min="6405" max="6647" width="9.140625" style="13"/>
    <col min="6648" max="6660" width="10.7109375" style="13" customWidth="1"/>
    <col min="6661" max="6903" width="9.140625" style="13"/>
    <col min="6904" max="6916" width="10.7109375" style="13" customWidth="1"/>
    <col min="6917" max="7159" width="9.140625" style="13"/>
    <col min="7160" max="7172" width="10.7109375" style="13" customWidth="1"/>
    <col min="7173" max="7415" width="9.140625" style="13"/>
    <col min="7416" max="7428" width="10.7109375" style="13" customWidth="1"/>
    <col min="7429" max="7671" width="9.140625" style="13"/>
    <col min="7672" max="7684" width="10.7109375" style="13" customWidth="1"/>
    <col min="7685" max="7927" width="9.140625" style="13"/>
    <col min="7928" max="7940" width="10.7109375" style="13" customWidth="1"/>
    <col min="7941" max="8183" width="9.140625" style="13"/>
    <col min="8184" max="8196" width="10.7109375" style="13" customWidth="1"/>
    <col min="8197" max="8439" width="9.140625" style="13"/>
    <col min="8440" max="8452" width="10.7109375" style="13" customWidth="1"/>
    <col min="8453" max="8695" width="9.140625" style="13"/>
    <col min="8696" max="8708" width="10.7109375" style="13" customWidth="1"/>
    <col min="8709" max="8951" width="9.140625" style="13"/>
    <col min="8952" max="8964" width="10.7109375" style="13" customWidth="1"/>
    <col min="8965" max="9207" width="9.140625" style="13"/>
    <col min="9208" max="9220" width="10.7109375" style="13" customWidth="1"/>
    <col min="9221" max="9463" width="9.140625" style="13"/>
    <col min="9464" max="9476" width="10.7109375" style="13" customWidth="1"/>
    <col min="9477" max="9719" width="9.140625" style="13"/>
    <col min="9720" max="9732" width="10.7109375" style="13" customWidth="1"/>
    <col min="9733" max="9975" width="9.140625" style="13"/>
    <col min="9976" max="9988" width="10.7109375" style="13" customWidth="1"/>
    <col min="9989" max="10231" width="9.140625" style="13"/>
    <col min="10232" max="10244" width="10.7109375" style="13" customWidth="1"/>
    <col min="10245" max="10487" width="9.140625" style="13"/>
    <col min="10488" max="10500" width="10.7109375" style="13" customWidth="1"/>
    <col min="10501" max="10743" width="9.140625" style="13"/>
    <col min="10744" max="10756" width="10.7109375" style="13" customWidth="1"/>
    <col min="10757" max="10999" width="9.140625" style="13"/>
    <col min="11000" max="11012" width="10.7109375" style="13" customWidth="1"/>
    <col min="11013" max="11255" width="9.140625" style="13"/>
    <col min="11256" max="11268" width="10.7109375" style="13" customWidth="1"/>
    <col min="11269" max="11511" width="9.140625" style="13"/>
    <col min="11512" max="11524" width="10.7109375" style="13" customWidth="1"/>
    <col min="11525" max="11767" width="9.140625" style="13"/>
    <col min="11768" max="11780" width="10.7109375" style="13" customWidth="1"/>
    <col min="11781" max="12023" width="9.140625" style="13"/>
    <col min="12024" max="12036" width="10.7109375" style="13" customWidth="1"/>
    <col min="12037" max="12279" width="9.140625" style="13"/>
    <col min="12280" max="12292" width="10.7109375" style="13" customWidth="1"/>
    <col min="12293" max="12535" width="9.140625" style="13"/>
    <col min="12536" max="12548" width="10.7109375" style="13" customWidth="1"/>
    <col min="12549" max="12791" width="9.140625" style="13"/>
    <col min="12792" max="12804" width="10.7109375" style="13" customWidth="1"/>
    <col min="12805" max="13047" width="9.140625" style="13"/>
    <col min="13048" max="13060" width="10.7109375" style="13" customWidth="1"/>
    <col min="13061" max="13303" width="9.140625" style="13"/>
    <col min="13304" max="13316" width="10.7109375" style="13" customWidth="1"/>
    <col min="13317" max="13559" width="9.140625" style="13"/>
    <col min="13560" max="13572" width="10.7109375" style="13" customWidth="1"/>
    <col min="13573" max="13815" width="9.140625" style="13"/>
    <col min="13816" max="13828" width="10.7109375" style="13" customWidth="1"/>
    <col min="13829" max="14071" width="9.140625" style="13"/>
    <col min="14072" max="14084" width="10.7109375" style="13" customWidth="1"/>
    <col min="14085" max="14327" width="9.140625" style="13"/>
    <col min="14328" max="14340" width="10.7109375" style="13" customWidth="1"/>
    <col min="14341" max="14583" width="9.140625" style="13"/>
    <col min="14584" max="14596" width="10.7109375" style="13" customWidth="1"/>
    <col min="14597" max="14839" width="9.140625" style="13"/>
    <col min="14840" max="14852" width="10.7109375" style="13" customWidth="1"/>
    <col min="14853" max="15095" width="9.140625" style="13"/>
    <col min="15096" max="15108" width="10.7109375" style="13" customWidth="1"/>
    <col min="15109" max="15351" width="9.140625" style="13"/>
    <col min="15352" max="15364" width="10.7109375" style="13" customWidth="1"/>
    <col min="15365" max="15607" width="9.140625" style="13"/>
    <col min="15608" max="15620" width="10.7109375" style="13" customWidth="1"/>
    <col min="15621" max="15863" width="9.140625" style="13"/>
    <col min="15864" max="15876" width="10.7109375" style="13" customWidth="1"/>
    <col min="15877" max="16119" width="9.140625" style="13"/>
    <col min="16120" max="16132" width="10.7109375" style="13" customWidth="1"/>
    <col min="16133" max="16384" width="9.140625" style="13"/>
  </cols>
  <sheetData>
    <row r="2" spans="1:29" ht="20.100000000000001" customHeight="1" thickBot="1" x14ac:dyDescent="0.3">
      <c r="A2" s="1697" t="s">
        <v>622</v>
      </c>
      <c r="B2" s="1750"/>
      <c r="C2" s="1750"/>
      <c r="D2" s="1750"/>
      <c r="E2" s="1750"/>
      <c r="F2" s="1750"/>
      <c r="G2" s="1750"/>
      <c r="H2" s="1750"/>
      <c r="I2" s="1746"/>
      <c r="J2" s="1746"/>
      <c r="K2" s="1746"/>
      <c r="L2" s="1746"/>
      <c r="M2" s="1746"/>
      <c r="N2" s="1746"/>
      <c r="O2" s="1746"/>
      <c r="P2" s="1746"/>
      <c r="Q2" s="2401" t="s">
        <v>134</v>
      </c>
      <c r="R2" s="2401"/>
    </row>
    <row r="3" spans="1:29" ht="12" customHeight="1" x14ac:dyDescent="0.25">
      <c r="A3" s="635"/>
      <c r="B3" s="635"/>
      <c r="C3" s="635"/>
      <c r="D3" s="635"/>
      <c r="E3" s="635"/>
      <c r="F3" s="635"/>
      <c r="G3" s="635"/>
      <c r="H3" s="635"/>
    </row>
    <row r="4" spans="1:29" ht="16.5" customHeight="1" x14ac:dyDescent="0.25">
      <c r="A4" s="825"/>
      <c r="B4" s="2573" t="s">
        <v>813</v>
      </c>
      <c r="C4" s="2574"/>
      <c r="D4" s="2574"/>
      <c r="E4" s="2574"/>
      <c r="F4" s="2574"/>
      <c r="G4" s="2574"/>
      <c r="H4" s="2574"/>
      <c r="I4" s="2574"/>
      <c r="J4" s="2575"/>
      <c r="K4" s="919"/>
      <c r="L4" s="2399" t="s">
        <v>815</v>
      </c>
      <c r="M4" s="2399"/>
      <c r="N4" s="2399"/>
      <c r="O4" s="2399"/>
      <c r="P4" s="2399"/>
      <c r="Q4" s="2399"/>
      <c r="R4" s="2399"/>
    </row>
    <row r="5" spans="1:29" ht="27" customHeight="1" x14ac:dyDescent="0.25">
      <c r="A5" s="923"/>
      <c r="B5" s="2459" t="s">
        <v>473</v>
      </c>
      <c r="C5" s="1981"/>
      <c r="D5" s="1982"/>
      <c r="E5" s="1981"/>
      <c r="F5" s="1984"/>
      <c r="G5" s="1982"/>
      <c r="H5" s="1983"/>
      <c r="I5" s="2459" t="s">
        <v>816</v>
      </c>
      <c r="J5" s="2459" t="s">
        <v>469</v>
      </c>
      <c r="K5" s="922"/>
      <c r="L5" s="922"/>
      <c r="M5" s="922"/>
      <c r="N5" s="922"/>
      <c r="O5" s="922"/>
      <c r="P5" s="922"/>
      <c r="Q5" s="922"/>
    </row>
    <row r="6" spans="1:29" ht="26.25" customHeight="1" x14ac:dyDescent="0.25">
      <c r="A6" s="826"/>
      <c r="B6" s="2459"/>
      <c r="C6" s="2580" t="s">
        <v>712</v>
      </c>
      <c r="D6" s="2581"/>
      <c r="E6" s="2580" t="s">
        <v>474</v>
      </c>
      <c r="F6" s="2582"/>
      <c r="G6" s="2583" t="s">
        <v>8</v>
      </c>
      <c r="H6" s="2581"/>
      <c r="I6" s="2459"/>
      <c r="J6" s="2459"/>
      <c r="K6" s="922"/>
      <c r="L6" s="922"/>
      <c r="M6" s="922"/>
      <c r="N6" s="922"/>
      <c r="O6" s="922"/>
      <c r="P6" s="922"/>
      <c r="Q6" s="922"/>
    </row>
    <row r="7" spans="1:29" ht="14.1" customHeight="1" x14ac:dyDescent="0.25">
      <c r="A7" s="237" t="str">
        <f>' 15'!A7</f>
        <v>období</v>
      </c>
      <c r="B7" s="2460"/>
      <c r="C7" s="1017" t="s">
        <v>502</v>
      </c>
      <c r="D7" s="920" t="s">
        <v>3</v>
      </c>
      <c r="E7" s="1017" t="s">
        <v>502</v>
      </c>
      <c r="F7" s="1670" t="s">
        <v>3</v>
      </c>
      <c r="G7" s="1019" t="s">
        <v>502</v>
      </c>
      <c r="H7" s="920" t="s">
        <v>3</v>
      </c>
      <c r="I7" s="920" t="s">
        <v>51</v>
      </c>
      <c r="J7" s="920" t="s">
        <v>51</v>
      </c>
      <c r="K7" s="924"/>
      <c r="L7" s="918"/>
      <c r="M7" s="918"/>
      <c r="N7" s="918"/>
      <c r="O7" s="918"/>
      <c r="P7" s="918"/>
      <c r="Q7" s="918"/>
      <c r="T7" s="2187">
        <v>2017</v>
      </c>
      <c r="U7" s="921"/>
      <c r="V7" s="921"/>
      <c r="W7" s="921"/>
      <c r="X7" s="921"/>
    </row>
    <row r="8" spans="1:29" ht="12" customHeight="1" x14ac:dyDescent="0.25">
      <c r="A8" s="921" t="str">
        <f>' 15'!A8</f>
        <v>leden</v>
      </c>
      <c r="B8" s="803">
        <v>650</v>
      </c>
      <c r="C8" s="803">
        <v>25438.124512258466</v>
      </c>
      <c r="D8" s="803">
        <v>271548.90527268406</v>
      </c>
      <c r="E8" s="803">
        <v>14550.541999999999</v>
      </c>
      <c r="F8" s="1221">
        <v>154816.17199999999</v>
      </c>
      <c r="G8" s="1883">
        <f>C8+E8</f>
        <v>39988.666512258467</v>
      </c>
      <c r="H8" s="1885">
        <f>D8+F8</f>
        <v>426365.07727268408</v>
      </c>
      <c r="I8" s="914">
        <f>G8/' 25'!C8</f>
        <v>3.6906803212600578E-2</v>
      </c>
      <c r="J8" s="912">
        <f>(G8-T8)/T8</f>
        <v>-0.46950743543580792</v>
      </c>
      <c r="K8" s="892"/>
      <c r="L8" s="229"/>
      <c r="M8" s="229"/>
      <c r="N8" s="229"/>
      <c r="O8" s="229"/>
      <c r="P8" s="229"/>
      <c r="Q8" s="229"/>
      <c r="T8" s="2188">
        <v>75380.258241903502</v>
      </c>
      <c r="U8" s="31"/>
      <c r="V8" s="926"/>
      <c r="W8" s="926"/>
      <c r="X8" s="31"/>
      <c r="Y8" s="31"/>
      <c r="Z8" s="31"/>
      <c r="AA8" s="929"/>
      <c r="AB8" s="31"/>
      <c r="AC8" s="31"/>
    </row>
    <row r="9" spans="1:29" ht="12" customHeight="1" x14ac:dyDescent="0.25">
      <c r="A9" s="921" t="str">
        <f>' 15'!A9</f>
        <v>únor</v>
      </c>
      <c r="B9" s="388">
        <v>657</v>
      </c>
      <c r="C9" s="388">
        <v>24841.946528556091</v>
      </c>
      <c r="D9" s="388">
        <v>265712.27928822167</v>
      </c>
      <c r="E9" s="388">
        <v>29680.912</v>
      </c>
      <c r="F9" s="234">
        <v>315882.64799999999</v>
      </c>
      <c r="G9" s="1884">
        <f t="shared" ref="G9:G19" si="0">C9+E9</f>
        <v>54522.858528556091</v>
      </c>
      <c r="H9" s="388">
        <f t="shared" ref="H9:H19" si="1">D9+F9</f>
        <v>581594.92728822166</v>
      </c>
      <c r="I9" s="915">
        <f>G9/' 25'!C9</f>
        <v>4.711073727139236E-2</v>
      </c>
      <c r="J9" s="894">
        <f t="shared" ref="J9:J26" si="2">(G9-T9)/T9</f>
        <v>4.9284014100157404E-2</v>
      </c>
      <c r="K9" s="892"/>
      <c r="L9" s="229"/>
      <c r="M9" s="229"/>
      <c r="N9" s="229"/>
      <c r="O9" s="229"/>
      <c r="P9" s="229"/>
      <c r="Q9" s="229"/>
      <c r="T9" s="2188">
        <v>51961.964345100292</v>
      </c>
      <c r="U9" s="31"/>
      <c r="V9" s="926"/>
      <c r="W9" s="926"/>
      <c r="X9" s="31"/>
      <c r="Y9" s="31"/>
      <c r="Z9" s="31"/>
      <c r="AA9" s="929"/>
      <c r="AB9" s="31"/>
    </row>
    <row r="10" spans="1:29" ht="12" customHeight="1" x14ac:dyDescent="0.25">
      <c r="A10" s="921" t="str">
        <f>' 15'!A10</f>
        <v>březen</v>
      </c>
      <c r="B10" s="389">
        <v>654</v>
      </c>
      <c r="C10" s="389">
        <v>24968.83096930751</v>
      </c>
      <c r="D10" s="389">
        <v>266516.27394391503</v>
      </c>
      <c r="E10" s="389">
        <v>13194.092000000001</v>
      </c>
      <c r="F10" s="1135">
        <v>140433.19899999999</v>
      </c>
      <c r="G10" s="1884">
        <f t="shared" si="0"/>
        <v>38162.92296930751</v>
      </c>
      <c r="H10" s="388">
        <f t="shared" si="1"/>
        <v>406949.47294391505</v>
      </c>
      <c r="I10" s="915">
        <f>G10/' 25'!C10</f>
        <v>3.4785532284000588E-2</v>
      </c>
      <c r="J10" s="894">
        <f t="shared" si="2"/>
        <v>0.10148570094720642</v>
      </c>
      <c r="K10" s="892"/>
      <c r="L10" s="229"/>
      <c r="M10" s="229"/>
      <c r="N10" s="229"/>
      <c r="O10" s="229"/>
      <c r="P10" s="229"/>
      <c r="Q10" s="229"/>
      <c r="T10" s="2188">
        <v>34646.771116946744</v>
      </c>
      <c r="U10" s="31"/>
      <c r="V10" s="926"/>
      <c r="W10" s="926"/>
      <c r="X10" s="31"/>
      <c r="Y10" s="31"/>
      <c r="Z10" s="31"/>
      <c r="AA10" s="929"/>
      <c r="AB10" s="31"/>
    </row>
    <row r="11" spans="1:29" ht="12" customHeight="1" x14ac:dyDescent="0.25">
      <c r="A11" s="921" t="str">
        <f>' 15'!A11</f>
        <v>duben</v>
      </c>
      <c r="B11" s="803">
        <v>656</v>
      </c>
      <c r="C11" s="803">
        <v>14403.016768659603</v>
      </c>
      <c r="D11" s="803">
        <v>153616.89641113495</v>
      </c>
      <c r="E11" s="803">
        <v>0.61399999999999999</v>
      </c>
      <c r="F11" s="1221">
        <v>6.5419999999999998</v>
      </c>
      <c r="G11" s="1883">
        <f t="shared" si="0"/>
        <v>14403.630768659603</v>
      </c>
      <c r="H11" s="1885">
        <f t="shared" si="1"/>
        <v>153623.43841113494</v>
      </c>
      <c r="I11" s="914">
        <f>G11/' 25'!C11</f>
        <v>3.1047062792055449E-2</v>
      </c>
      <c r="J11" s="912">
        <f t="shared" si="2"/>
        <v>-0.34592499458606019</v>
      </c>
      <c r="K11" s="892"/>
      <c r="L11" s="229"/>
      <c r="M11" s="229"/>
      <c r="N11" s="229"/>
      <c r="O11" s="229"/>
      <c r="P11" s="229"/>
      <c r="Q11" s="229"/>
      <c r="T11" s="2188">
        <v>22021.374688586486</v>
      </c>
      <c r="U11" s="31"/>
      <c r="V11" s="926"/>
      <c r="W11" s="926"/>
      <c r="X11" s="31"/>
      <c r="Y11" s="31"/>
      <c r="Z11" s="31"/>
      <c r="AA11" s="929"/>
      <c r="AB11" s="31"/>
    </row>
    <row r="12" spans="1:29" ht="12" customHeight="1" x14ac:dyDescent="0.25">
      <c r="A12" s="921" t="str">
        <f>' 15'!A12</f>
        <v>květen</v>
      </c>
      <c r="B12" s="388">
        <v>659</v>
      </c>
      <c r="C12" s="388">
        <v>13211.11776542408</v>
      </c>
      <c r="D12" s="388">
        <v>140733.18147147127</v>
      </c>
      <c r="E12" s="388">
        <v>0.47899999999999998</v>
      </c>
      <c r="F12" s="234">
        <v>5.1020000000000003</v>
      </c>
      <c r="G12" s="1884">
        <f t="shared" si="0"/>
        <v>13211.596765424079</v>
      </c>
      <c r="H12" s="388">
        <f t="shared" si="1"/>
        <v>140738.28347147128</v>
      </c>
      <c r="I12" s="915">
        <f>G12/' 25'!C12</f>
        <v>3.8024763977625615E-2</v>
      </c>
      <c r="J12" s="894">
        <f t="shared" si="2"/>
        <v>-0.12071980039179399</v>
      </c>
      <c r="K12" s="892"/>
      <c r="L12" s="229"/>
      <c r="M12" s="229"/>
      <c r="N12" s="229"/>
      <c r="O12" s="229"/>
      <c r="P12" s="229"/>
      <c r="Q12" s="229"/>
      <c r="T12" s="2188">
        <v>15025.468299310012</v>
      </c>
      <c r="U12" s="31"/>
      <c r="V12" s="926"/>
      <c r="W12" s="926"/>
      <c r="X12" s="31"/>
      <c r="Y12" s="31"/>
      <c r="Z12" s="31"/>
      <c r="AA12" s="929"/>
      <c r="AB12" s="31"/>
    </row>
    <row r="13" spans="1:29" ht="12" customHeight="1" x14ac:dyDescent="0.25">
      <c r="A13" s="921" t="str">
        <f>' 15'!A13</f>
        <v>červen</v>
      </c>
      <c r="B13" s="389">
        <v>664</v>
      </c>
      <c r="C13" s="389">
        <v>11275.067945956931</v>
      </c>
      <c r="D13" s="389">
        <v>120545.53538175125</v>
      </c>
      <c r="E13" s="389">
        <v>10256.058999999999</v>
      </c>
      <c r="F13" s="1135">
        <v>109371.647</v>
      </c>
      <c r="G13" s="1884">
        <f t="shared" si="0"/>
        <v>21531.12694595693</v>
      </c>
      <c r="H13" s="388">
        <f t="shared" si="1"/>
        <v>229917.18238175125</v>
      </c>
      <c r="I13" s="915">
        <f>G13/' 25'!C13</f>
        <v>6.6382545144948332E-2</v>
      </c>
      <c r="J13" s="894">
        <f t="shared" si="2"/>
        <v>-0.51893999253741985</v>
      </c>
      <c r="K13" s="892"/>
      <c r="L13" s="229"/>
      <c r="M13" s="229"/>
      <c r="N13" s="229"/>
      <c r="O13" s="229"/>
      <c r="P13" s="229"/>
      <c r="Q13" s="229"/>
      <c r="T13" s="2188">
        <v>44757.673911672558</v>
      </c>
      <c r="U13" s="31"/>
      <c r="V13" s="926"/>
      <c r="W13" s="926"/>
      <c r="X13" s="31"/>
      <c r="Y13" s="31"/>
      <c r="Z13" s="31"/>
      <c r="AA13" s="929"/>
      <c r="AB13" s="31"/>
    </row>
    <row r="14" spans="1:29" ht="12" customHeight="1" x14ac:dyDescent="0.25">
      <c r="A14" s="921" t="str">
        <f>' 15'!A14</f>
        <v>červenec</v>
      </c>
      <c r="B14" s="803">
        <v>668</v>
      </c>
      <c r="C14" s="803">
        <v>8641.6704015065989</v>
      </c>
      <c r="D14" s="803">
        <v>93829.396426878404</v>
      </c>
      <c r="E14" s="803">
        <v>43501.392999999996</v>
      </c>
      <c r="F14" s="1221">
        <v>463617.451</v>
      </c>
      <c r="G14" s="1883">
        <f t="shared" si="0"/>
        <v>52143.063401506595</v>
      </c>
      <c r="H14" s="1885">
        <f t="shared" si="1"/>
        <v>557446.8474268784</v>
      </c>
      <c r="I14" s="914">
        <f>G14/' 25'!C14</f>
        <v>0.15627839393481355</v>
      </c>
      <c r="J14" s="912">
        <f t="shared" si="2"/>
        <v>-0.19844319518331155</v>
      </c>
      <c r="K14" s="892"/>
      <c r="L14" s="2572" t="s">
        <v>814</v>
      </c>
      <c r="M14" s="2572"/>
      <c r="N14" s="2572"/>
      <c r="O14" s="2572"/>
      <c r="P14" s="2572"/>
      <c r="Q14" s="2572"/>
      <c r="R14" s="2572"/>
      <c r="T14" s="2188">
        <v>65052.237206608734</v>
      </c>
      <c r="U14" s="31"/>
      <c r="V14" s="926"/>
      <c r="W14" s="926"/>
      <c r="X14" s="31"/>
      <c r="Y14" s="31"/>
      <c r="Z14" s="31"/>
      <c r="AA14" s="929"/>
      <c r="AB14" s="31"/>
    </row>
    <row r="15" spans="1:29" ht="12" customHeight="1" x14ac:dyDescent="0.25">
      <c r="A15" s="921" t="str">
        <f>' 15'!A15</f>
        <v>srpen</v>
      </c>
      <c r="B15" s="388">
        <v>667</v>
      </c>
      <c r="C15" s="388">
        <v>9067.5652535808695</v>
      </c>
      <c r="D15" s="388">
        <v>97055.415590533637</v>
      </c>
      <c r="E15" s="388">
        <v>53507.027000000002</v>
      </c>
      <c r="F15" s="234">
        <v>570891.92200000002</v>
      </c>
      <c r="G15" s="1884">
        <f t="shared" si="0"/>
        <v>62574.592253580871</v>
      </c>
      <c r="H15" s="388">
        <f t="shared" si="1"/>
        <v>667947.33759053366</v>
      </c>
      <c r="I15" s="915">
        <f>G15/' 25'!C15</f>
        <v>0.182371300933447</v>
      </c>
      <c r="J15" s="894">
        <f t="shared" si="2"/>
        <v>0.45769545337068807</v>
      </c>
      <c r="K15" s="892"/>
      <c r="M15" s="421"/>
      <c r="N15" s="898" t="str">
        <f>G6</f>
        <v>Celkem</v>
      </c>
      <c r="T15" s="2188">
        <v>42927.0682767701</v>
      </c>
      <c r="U15" s="31"/>
      <c r="V15" s="926"/>
      <c r="W15" s="926"/>
      <c r="X15" s="31"/>
      <c r="Y15" s="31"/>
      <c r="Z15" s="31"/>
      <c r="AA15" s="929"/>
      <c r="AB15" s="31"/>
    </row>
    <row r="16" spans="1:29" ht="12" customHeight="1" x14ac:dyDescent="0.25">
      <c r="A16" s="921" t="str">
        <f>' 15'!A16</f>
        <v>září</v>
      </c>
      <c r="B16" s="389">
        <v>672</v>
      </c>
      <c r="C16" s="389">
        <v>12543.278890287329</v>
      </c>
      <c r="D16" s="389">
        <v>134033.3280267209</v>
      </c>
      <c r="E16" s="389">
        <v>31921.387999999999</v>
      </c>
      <c r="F16" s="1135">
        <v>341024.65399999998</v>
      </c>
      <c r="G16" s="1884">
        <f t="shared" si="0"/>
        <v>44464.666890287328</v>
      </c>
      <c r="H16" s="388">
        <f t="shared" si="1"/>
        <v>475057.98202672089</v>
      </c>
      <c r="I16" s="915">
        <f>G16/' 25'!C16</f>
        <v>0.1174139301207013</v>
      </c>
      <c r="J16" s="894">
        <f t="shared" si="2"/>
        <v>0.125079821445649</v>
      </c>
      <c r="K16" s="892"/>
      <c r="L16" s="229"/>
      <c r="M16" s="899">
        <f t="shared" ref="M16:M25" si="3">A28</f>
        <v>2009</v>
      </c>
      <c r="N16" s="899">
        <f t="shared" ref="N16:N25" si="4">G28</f>
        <v>90052.095573513026</v>
      </c>
      <c r="O16" s="897"/>
      <c r="P16" s="897"/>
      <c r="Q16" s="897"/>
      <c r="T16" s="2188">
        <v>39521.344212851793</v>
      </c>
      <c r="U16" s="31"/>
      <c r="V16" s="926"/>
      <c r="W16" s="926"/>
      <c r="X16" s="31"/>
      <c r="Y16" s="31"/>
      <c r="Z16" s="31"/>
      <c r="AA16" s="929"/>
      <c r="AB16" s="31"/>
    </row>
    <row r="17" spans="1:28" ht="12" customHeight="1" x14ac:dyDescent="0.25">
      <c r="A17" s="921" t="str">
        <f>' 15'!A17</f>
        <v>říjen</v>
      </c>
      <c r="B17" s="803">
        <v>676</v>
      </c>
      <c r="C17" s="803">
        <v>18703.675076222498</v>
      </c>
      <c r="D17" s="803">
        <v>199922.73104941956</v>
      </c>
      <c r="E17" s="803">
        <v>41795.264000000003</v>
      </c>
      <c r="F17" s="1221">
        <v>445706.44</v>
      </c>
      <c r="G17" s="1883">
        <f t="shared" si="0"/>
        <v>60498.939076222501</v>
      </c>
      <c r="H17" s="1885">
        <f t="shared" si="1"/>
        <v>645629.17104941956</v>
      </c>
      <c r="I17" s="914">
        <f>G17/' 25'!C17</f>
        <v>9.3852897454933831E-2</v>
      </c>
      <c r="J17" s="912">
        <f t="shared" si="2"/>
        <v>0.56991982435099686</v>
      </c>
      <c r="K17" s="892"/>
      <c r="L17" s="229"/>
      <c r="M17" s="899">
        <f t="shared" si="3"/>
        <v>2010</v>
      </c>
      <c r="N17" s="899">
        <f t="shared" si="4"/>
        <v>98926.430281392022</v>
      </c>
      <c r="O17" s="897"/>
      <c r="P17" s="897"/>
      <c r="Q17" s="897"/>
      <c r="T17" s="2188">
        <v>38536.324045231224</v>
      </c>
      <c r="U17" s="31"/>
      <c r="V17" s="926"/>
      <c r="W17" s="926"/>
      <c r="X17" s="31"/>
      <c r="Y17" s="31"/>
      <c r="Z17" s="31"/>
      <c r="AA17" s="929"/>
      <c r="AB17" s="31"/>
    </row>
    <row r="18" spans="1:28" ht="12" customHeight="1" x14ac:dyDescent="0.25">
      <c r="A18" s="921" t="str">
        <f>' 15'!A18</f>
        <v>listopad</v>
      </c>
      <c r="B18" s="388">
        <v>678</v>
      </c>
      <c r="C18" s="388">
        <v>26399.549434589862</v>
      </c>
      <c r="D18" s="388">
        <v>281904.72951554356</v>
      </c>
      <c r="E18" s="388">
        <v>47322.004000000001</v>
      </c>
      <c r="F18" s="234">
        <v>504474.91899999999</v>
      </c>
      <c r="G18" s="1884">
        <f t="shared" si="0"/>
        <v>73721.553434589863</v>
      </c>
      <c r="H18" s="388">
        <f t="shared" si="1"/>
        <v>786379.64851554355</v>
      </c>
      <c r="I18" s="915">
        <f>G18/' 25'!C18</f>
        <v>8.0646662538072414E-2</v>
      </c>
      <c r="J18" s="894">
        <f t="shared" si="2"/>
        <v>0.17309289449223106</v>
      </c>
      <c r="K18" s="892"/>
      <c r="L18" s="229"/>
      <c r="M18" s="899">
        <f t="shared" si="3"/>
        <v>2011</v>
      </c>
      <c r="N18" s="899">
        <f t="shared" si="4"/>
        <v>173373.55639986176</v>
      </c>
      <c r="O18" s="897"/>
      <c r="P18" s="897"/>
      <c r="Q18" s="897"/>
      <c r="T18" s="2188">
        <v>62843.747311673869</v>
      </c>
      <c r="U18" s="31"/>
      <c r="V18" s="926"/>
      <c r="W18" s="926"/>
      <c r="X18" s="31"/>
      <c r="Y18" s="31"/>
      <c r="Z18" s="31"/>
      <c r="AA18" s="929"/>
      <c r="AB18" s="31"/>
    </row>
    <row r="19" spans="1:28" ht="12" customHeight="1" x14ac:dyDescent="0.25">
      <c r="A19" s="237" t="str">
        <f>' 15'!A19</f>
        <v>prosinec</v>
      </c>
      <c r="B19" s="389">
        <v>688</v>
      </c>
      <c r="C19" s="389">
        <v>27848.242875632204</v>
      </c>
      <c r="D19" s="389">
        <v>297600.50093309191</v>
      </c>
      <c r="E19" s="389">
        <v>40689.036999999997</v>
      </c>
      <c r="F19" s="1135">
        <v>434250.56300000002</v>
      </c>
      <c r="G19" s="1884">
        <f t="shared" si="0"/>
        <v>68537.279875632201</v>
      </c>
      <c r="H19" s="388">
        <f t="shared" si="1"/>
        <v>731851.06393309194</v>
      </c>
      <c r="I19" s="915">
        <f>G19/' 25'!C19</f>
        <v>6.2597711012763541E-2</v>
      </c>
      <c r="J19" s="894">
        <f t="shared" si="2"/>
        <v>0.66236892570836192</v>
      </c>
      <c r="K19" s="893"/>
      <c r="L19" s="229"/>
      <c r="M19" s="899">
        <f t="shared" si="3"/>
        <v>2012</v>
      </c>
      <c r="N19" s="899">
        <f t="shared" si="4"/>
        <v>177206.47633018694</v>
      </c>
      <c r="O19" s="897"/>
      <c r="P19" s="897"/>
      <c r="Q19" s="897"/>
      <c r="T19" s="2188">
        <v>41228.682042662324</v>
      </c>
      <c r="U19" s="31"/>
      <c r="V19" s="926"/>
      <c r="W19" s="926"/>
      <c r="X19" s="31"/>
      <c r="Y19" s="31"/>
      <c r="Z19" s="31"/>
      <c r="AA19" s="929"/>
      <c r="AB19" s="31"/>
    </row>
    <row r="20" spans="1:28" ht="12" customHeight="1" x14ac:dyDescent="0.25">
      <c r="A20" s="921" t="str">
        <f>' 15'!A20</f>
        <v>I. čtvrtletí</v>
      </c>
      <c r="B20" s="803">
        <f>B10</f>
        <v>654</v>
      </c>
      <c r="C20" s="803">
        <f t="shared" ref="C20:D20" si="5">SUM(C8:C10)</f>
        <v>75248.902010122067</v>
      </c>
      <c r="D20" s="803">
        <f t="shared" si="5"/>
        <v>803777.45850482071</v>
      </c>
      <c r="E20" s="803">
        <f t="shared" ref="E20:F20" si="6">SUM(E8:E10)</f>
        <v>57425.546000000002</v>
      </c>
      <c r="F20" s="1221">
        <f t="shared" si="6"/>
        <v>611132.01899999997</v>
      </c>
      <c r="G20" s="1883">
        <f t="shared" ref="G20:H20" si="7">SUM(G8:G10)</f>
        <v>132674.44801012208</v>
      </c>
      <c r="H20" s="1885">
        <f t="shared" si="7"/>
        <v>1414909.4775048208</v>
      </c>
      <c r="I20" s="914">
        <f>G20/' 25'!C20</f>
        <v>3.9747525338750596E-2</v>
      </c>
      <c r="J20" s="912">
        <f t="shared" si="2"/>
        <v>-0.18096628063140777</v>
      </c>
      <c r="K20" s="892"/>
      <c r="L20" s="229"/>
      <c r="M20" s="899">
        <f t="shared" si="3"/>
        <v>2013</v>
      </c>
      <c r="N20" s="899">
        <f t="shared" si="4"/>
        <v>274600</v>
      </c>
      <c r="O20" s="897"/>
      <c r="P20" s="897"/>
      <c r="Q20" s="897"/>
      <c r="T20" s="2188">
        <v>161988.99370395055</v>
      </c>
      <c r="U20" s="745"/>
      <c r="V20" s="926"/>
      <c r="W20" s="926"/>
      <c r="X20" s="31"/>
      <c r="Y20" s="31"/>
      <c r="Z20" s="31"/>
      <c r="AA20" s="929"/>
    </row>
    <row r="21" spans="1:28" ht="12" customHeight="1" x14ac:dyDescent="0.25">
      <c r="A21" s="921" t="str">
        <f>' 15'!A21</f>
        <v>II. čtvrtletí</v>
      </c>
      <c r="B21" s="388">
        <f>B13</f>
        <v>664</v>
      </c>
      <c r="C21" s="388">
        <f t="shared" ref="C21:D21" si="8">SUM(C11:C13)</f>
        <v>38889.202480040614</v>
      </c>
      <c r="D21" s="388">
        <f t="shared" si="8"/>
        <v>414895.61326435744</v>
      </c>
      <c r="E21" s="388">
        <f t="shared" ref="E21:F21" si="9">SUM(E11:E13)</f>
        <v>10257.152</v>
      </c>
      <c r="F21" s="234">
        <f t="shared" si="9"/>
        <v>109383.291</v>
      </c>
      <c r="G21" s="355">
        <f t="shared" ref="G21:H21" si="10">SUM(G11:G13)</f>
        <v>49146.354480040609</v>
      </c>
      <c r="H21" s="388">
        <f t="shared" si="10"/>
        <v>524278.90426435746</v>
      </c>
      <c r="I21" s="915">
        <f>G21/' 25'!C21</f>
        <v>4.3273098806681953E-2</v>
      </c>
      <c r="J21" s="894">
        <f t="shared" si="2"/>
        <v>-0.39922199479061388</v>
      </c>
      <c r="K21" s="892"/>
      <c r="L21" s="229"/>
      <c r="M21" s="899">
        <f t="shared" si="3"/>
        <v>2014</v>
      </c>
      <c r="N21" s="899">
        <f t="shared" si="4"/>
        <v>204448</v>
      </c>
      <c r="O21" s="897"/>
      <c r="P21" s="897"/>
      <c r="Q21" s="897"/>
      <c r="T21" s="2188">
        <v>81804.516899569047</v>
      </c>
      <c r="U21" s="745"/>
      <c r="V21" s="926"/>
      <c r="W21" s="926"/>
      <c r="X21" s="31"/>
      <c r="Y21" s="31"/>
    </row>
    <row r="22" spans="1:28" ht="12" customHeight="1" x14ac:dyDescent="0.25">
      <c r="A22" s="921" t="str">
        <f>' 15'!A22</f>
        <v>III. čtvrtletí</v>
      </c>
      <c r="B22" s="388">
        <f>B16</f>
        <v>672</v>
      </c>
      <c r="C22" s="388">
        <f t="shared" ref="C22:D22" si="11">SUM(C14:C16)</f>
        <v>30252.514545374797</v>
      </c>
      <c r="D22" s="388">
        <f t="shared" si="11"/>
        <v>324918.14004413295</v>
      </c>
      <c r="E22" s="388">
        <f t="shared" ref="E22:F22" si="12">SUM(E14:E16)</f>
        <v>128929.80799999999</v>
      </c>
      <c r="F22" s="234">
        <f t="shared" si="12"/>
        <v>1375534.027</v>
      </c>
      <c r="G22" s="355">
        <f t="shared" ref="G22:H22" si="13">SUM(G14:G16)</f>
        <v>159182.3225453748</v>
      </c>
      <c r="H22" s="388">
        <f t="shared" si="13"/>
        <v>1700452.1670441329</v>
      </c>
      <c r="I22" s="915">
        <f>G22/' 25'!C22</f>
        <v>0.15081631303341253</v>
      </c>
      <c r="J22" s="894">
        <f t="shared" si="2"/>
        <v>7.9197433185561758E-2</v>
      </c>
      <c r="K22" s="892"/>
      <c r="L22" s="229"/>
      <c r="M22" s="899">
        <f t="shared" si="3"/>
        <v>2015</v>
      </c>
      <c r="N22" s="899">
        <f t="shared" si="4"/>
        <v>305150.24811913917</v>
      </c>
      <c r="O22" s="897"/>
      <c r="P22" s="897"/>
      <c r="Q22" s="897"/>
      <c r="T22" s="2188">
        <v>147500.64969623063</v>
      </c>
      <c r="U22" s="745"/>
      <c r="V22" s="926"/>
      <c r="W22" s="926"/>
      <c r="X22" s="745"/>
      <c r="Y22" s="31"/>
    </row>
    <row r="23" spans="1:28" ht="12" customHeight="1" x14ac:dyDescent="0.25">
      <c r="A23" s="237" t="str">
        <f>' 15'!A23</f>
        <v>IV. čtvrtletí</v>
      </c>
      <c r="B23" s="389">
        <f>B19</f>
        <v>688</v>
      </c>
      <c r="C23" s="389">
        <f t="shared" ref="C23:D23" si="14">SUM(C17:C19)</f>
        <v>72951.467386444565</v>
      </c>
      <c r="D23" s="389">
        <f t="shared" si="14"/>
        <v>779427.96149805503</v>
      </c>
      <c r="E23" s="389">
        <f t="shared" ref="E23:F23" si="15">SUM(E17:E19)</f>
        <v>129806.30500000001</v>
      </c>
      <c r="F23" s="1135">
        <f t="shared" si="15"/>
        <v>1384431.922</v>
      </c>
      <c r="G23" s="371">
        <f t="shared" ref="G23:H23" si="16">SUM(G17:G19)</f>
        <v>202757.77238644456</v>
      </c>
      <c r="H23" s="389">
        <f t="shared" si="16"/>
        <v>2163859.8834980549</v>
      </c>
      <c r="I23" s="915">
        <f>G23/' 25'!C23</f>
        <v>7.6407716845165466E-2</v>
      </c>
      <c r="J23" s="894">
        <f t="shared" si="2"/>
        <v>0.42177648673745155</v>
      </c>
      <c r="K23" s="893"/>
      <c r="L23" s="229"/>
      <c r="M23" s="899">
        <f t="shared" si="3"/>
        <v>2016</v>
      </c>
      <c r="N23" s="899">
        <f t="shared" si="4"/>
        <v>561179.23963635962</v>
      </c>
      <c r="O23" s="897"/>
      <c r="P23" s="897"/>
      <c r="Q23" s="897"/>
      <c r="T23" s="2188">
        <v>142608.75339956742</v>
      </c>
      <c r="U23" s="745"/>
      <c r="V23" s="926"/>
      <c r="W23" s="926"/>
      <c r="X23" s="745"/>
      <c r="Y23" s="31"/>
    </row>
    <row r="24" spans="1:28" ht="12" customHeight="1" x14ac:dyDescent="0.25">
      <c r="A24" s="921" t="str">
        <f>' 15'!A24</f>
        <v>I. pololetí</v>
      </c>
      <c r="B24" s="803">
        <f>B13</f>
        <v>664</v>
      </c>
      <c r="C24" s="803">
        <f t="shared" ref="C24:D24" si="17">SUM(C8:C13)</f>
        <v>114138.10449016267</v>
      </c>
      <c r="D24" s="803">
        <f t="shared" si="17"/>
        <v>1218673.0717691784</v>
      </c>
      <c r="E24" s="803">
        <f t="shared" ref="E24:F24" si="18">SUM(E8:E13)</f>
        <v>67682.698000000004</v>
      </c>
      <c r="F24" s="1221">
        <f t="shared" si="18"/>
        <v>720515.30999999994</v>
      </c>
      <c r="G24" s="1222">
        <f t="shared" ref="G24:H24" si="19">SUM(G8:G13)</f>
        <v>181820.80249016269</v>
      </c>
      <c r="H24" s="803">
        <f t="shared" si="19"/>
        <v>1939188.3817691782</v>
      </c>
      <c r="I24" s="914">
        <f>G24/' 25'!C24</f>
        <v>4.064256150193362E-2</v>
      </c>
      <c r="J24" s="912">
        <f t="shared" si="2"/>
        <v>-0.25420163137214452</v>
      </c>
      <c r="K24" s="892"/>
      <c r="L24" s="229"/>
      <c r="M24" s="899">
        <f t="shared" si="3"/>
        <v>2017</v>
      </c>
      <c r="N24" s="899">
        <f t="shared" si="4"/>
        <v>533902.91369931761</v>
      </c>
      <c r="O24" s="897"/>
      <c r="P24" s="897"/>
      <c r="Q24" s="897"/>
      <c r="T24" s="2188">
        <v>243793.51060351959</v>
      </c>
      <c r="U24" s="745"/>
      <c r="V24" s="926"/>
      <c r="W24" s="926"/>
      <c r="X24" s="745"/>
      <c r="Y24" s="31"/>
    </row>
    <row r="25" spans="1:28" ht="12" customHeight="1" x14ac:dyDescent="0.25">
      <c r="A25" s="237" t="str">
        <f>' 15'!A25</f>
        <v>II. pololetí</v>
      </c>
      <c r="B25" s="389">
        <f>B19</f>
        <v>688</v>
      </c>
      <c r="C25" s="389">
        <f t="shared" ref="C25:D25" si="20">SUM(C14:C19)</f>
        <v>103203.98193181936</v>
      </c>
      <c r="D25" s="389">
        <f t="shared" si="20"/>
        <v>1104346.1015421881</v>
      </c>
      <c r="E25" s="389">
        <f t="shared" ref="E25:F25" si="21">SUM(E14:E19)</f>
        <v>258736.11300000001</v>
      </c>
      <c r="F25" s="1135">
        <f t="shared" si="21"/>
        <v>2759965.949</v>
      </c>
      <c r="G25" s="371">
        <f t="shared" ref="G25:H25" si="22">SUM(G14:G19)</f>
        <v>361940.09493181936</v>
      </c>
      <c r="H25" s="389">
        <f t="shared" si="22"/>
        <v>3864312.0505421879</v>
      </c>
      <c r="I25" s="915">
        <f>G25/' 25'!C25</f>
        <v>9.7581622117636754E-2</v>
      </c>
      <c r="J25" s="894">
        <f t="shared" si="2"/>
        <v>0.24759863372061006</v>
      </c>
      <c r="K25" s="893"/>
      <c r="L25" s="229"/>
      <c r="M25" s="899">
        <f t="shared" si="3"/>
        <v>2018</v>
      </c>
      <c r="N25" s="899">
        <f t="shared" si="4"/>
        <v>543760.89742198202</v>
      </c>
      <c r="O25" s="897"/>
      <c r="P25" s="897"/>
      <c r="Q25" s="897"/>
      <c r="T25" s="2188">
        <v>290109.40309579804</v>
      </c>
      <c r="U25" s="745"/>
      <c r="V25" s="926"/>
      <c r="W25" s="926"/>
      <c r="X25" s="745"/>
      <c r="Y25" s="31"/>
    </row>
    <row r="26" spans="1:28" ht="12" customHeight="1" x14ac:dyDescent="0.25">
      <c r="A26" s="902" t="str">
        <f>' 15'!A26</f>
        <v>rok</v>
      </c>
      <c r="B26" s="903">
        <f>B19</f>
        <v>688</v>
      </c>
      <c r="C26" s="903">
        <f t="shared" ref="C26:D26" si="23">SUM(C8:C19)</f>
        <v>217342.08642198204</v>
      </c>
      <c r="D26" s="903">
        <f t="shared" si="23"/>
        <v>2323019.1733113662</v>
      </c>
      <c r="E26" s="903">
        <f t="shared" ref="E26:F26" si="24">SUM(E8:E19)</f>
        <v>326418.81100000005</v>
      </c>
      <c r="F26" s="1223">
        <f t="shared" si="24"/>
        <v>3480481.2589999996</v>
      </c>
      <c r="G26" s="1224">
        <f t="shared" ref="G26:H26" si="25">SUM(G8:G19)</f>
        <v>543760.89742198202</v>
      </c>
      <c r="H26" s="903">
        <f t="shared" si="25"/>
        <v>5803500.4323113672</v>
      </c>
      <c r="I26" s="917">
        <f>G26/' 25'!C26</f>
        <v>6.6452047327740391E-2</v>
      </c>
      <c r="J26" s="913">
        <f t="shared" si="2"/>
        <v>1.8464000607077067E-2</v>
      </c>
      <c r="K26" s="229"/>
      <c r="L26" s="2572" t="s">
        <v>471</v>
      </c>
      <c r="M26" s="2572"/>
      <c r="N26" s="2572"/>
      <c r="O26" s="2572"/>
      <c r="P26" s="2572"/>
      <c r="Q26" s="2572"/>
      <c r="R26" s="2572"/>
      <c r="T26" s="2193">
        <v>533902.91369931761</v>
      </c>
      <c r="U26" s="925"/>
      <c r="V26" s="926"/>
      <c r="W26" s="926"/>
      <c r="X26" s="925"/>
      <c r="Y26" s="31"/>
    </row>
    <row r="27" spans="1:28" ht="12" customHeight="1" x14ac:dyDescent="0.25">
      <c r="C27" s="216"/>
      <c r="D27" s="216"/>
      <c r="E27" s="216"/>
      <c r="F27" s="216"/>
      <c r="G27" s="216"/>
      <c r="H27" s="216"/>
      <c r="I27" s="1020"/>
      <c r="M27" s="421"/>
      <c r="N27" s="898" t="str">
        <f>B5</f>
        <v>Počet 
výroben</v>
      </c>
      <c r="T27" s="2194"/>
      <c r="V27" s="926"/>
      <c r="W27" s="926"/>
    </row>
    <row r="28" spans="1:28" ht="12" customHeight="1" x14ac:dyDescent="0.25">
      <c r="A28" s="921">
        <v>2009</v>
      </c>
      <c r="B28" s="388">
        <v>328</v>
      </c>
      <c r="C28" s="388">
        <v>90052.095573513026</v>
      </c>
      <c r="D28" s="388">
        <v>951312.8401584446</v>
      </c>
      <c r="E28" s="388">
        <v>0</v>
      </c>
      <c r="F28" s="234">
        <v>0</v>
      </c>
      <c r="G28" s="355">
        <v>90052.095573513026</v>
      </c>
      <c r="H28" s="388">
        <v>951312.8401584446</v>
      </c>
      <c r="I28" s="915">
        <v>1.0028966452859167E-2</v>
      </c>
      <c r="J28" s="894">
        <v>0.13205579010375881</v>
      </c>
      <c r="K28" s="229"/>
      <c r="L28" s="472"/>
      <c r="M28" s="900">
        <f t="shared" ref="M28:M37" si="26">A28</f>
        <v>2009</v>
      </c>
      <c r="N28" s="901">
        <f t="shared" ref="N28:N37" si="27">B28</f>
        <v>328</v>
      </c>
      <c r="O28" s="472"/>
      <c r="P28" s="896"/>
      <c r="R28" s="472"/>
      <c r="T28" s="2194"/>
    </row>
    <row r="29" spans="1:28" ht="12" customHeight="1" x14ac:dyDescent="0.25">
      <c r="A29" s="237">
        <v>2010</v>
      </c>
      <c r="B29" s="388">
        <v>344</v>
      </c>
      <c r="C29" s="388">
        <v>98926.430281392022</v>
      </c>
      <c r="D29" s="388">
        <v>1048167.1301099415</v>
      </c>
      <c r="E29" s="388">
        <v>0</v>
      </c>
      <c r="F29" s="234">
        <v>0</v>
      </c>
      <c r="G29" s="355">
        <v>98926.430281392022</v>
      </c>
      <c r="H29" s="388">
        <v>1048167.1301099415</v>
      </c>
      <c r="I29" s="915">
        <v>1.2234648354810435E-2</v>
      </c>
      <c r="J29" s="895">
        <v>9.8546676247356524E-2</v>
      </c>
      <c r="K29" s="893"/>
      <c r="L29" s="472"/>
      <c r="M29" s="900">
        <f t="shared" si="26"/>
        <v>2010</v>
      </c>
      <c r="N29" s="901">
        <f t="shared" si="27"/>
        <v>344</v>
      </c>
      <c r="O29" s="472"/>
      <c r="P29" s="896"/>
      <c r="R29" s="472"/>
      <c r="T29" s="2194"/>
    </row>
    <row r="30" spans="1:28" ht="12" customHeight="1" x14ac:dyDescent="0.25">
      <c r="A30" s="921">
        <v>2011</v>
      </c>
      <c r="B30" s="803">
        <v>392</v>
      </c>
      <c r="C30" s="803">
        <v>173373.55639986176</v>
      </c>
      <c r="D30" s="803">
        <v>1836390</v>
      </c>
      <c r="E30" s="803">
        <v>0</v>
      </c>
      <c r="F30" s="1221">
        <v>0</v>
      </c>
      <c r="G30" s="1222">
        <v>173373.55639986176</v>
      </c>
      <c r="H30" s="803">
        <v>1836390</v>
      </c>
      <c r="I30" s="914">
        <v>2.1251382046037635E-2</v>
      </c>
      <c r="J30" s="894">
        <v>0.75255041455259275</v>
      </c>
      <c r="K30" s="229"/>
      <c r="L30" s="472"/>
      <c r="M30" s="900">
        <f t="shared" si="26"/>
        <v>2011</v>
      </c>
      <c r="N30" s="901">
        <f t="shared" si="27"/>
        <v>392</v>
      </c>
      <c r="O30" s="472"/>
      <c r="P30" s="896"/>
      <c r="R30" s="472"/>
      <c r="T30" s="2194"/>
    </row>
    <row r="31" spans="1:28" ht="12" customHeight="1" x14ac:dyDescent="0.25">
      <c r="A31" s="237">
        <v>2012</v>
      </c>
      <c r="B31" s="388">
        <v>443</v>
      </c>
      <c r="C31" s="388">
        <v>177206.47633018694</v>
      </c>
      <c r="D31" s="388">
        <v>1875100</v>
      </c>
      <c r="E31" s="388">
        <v>0</v>
      </c>
      <c r="F31" s="234">
        <v>0</v>
      </c>
      <c r="G31" s="355">
        <v>177206.47633018694</v>
      </c>
      <c r="H31" s="388">
        <v>1875100</v>
      </c>
      <c r="I31" s="915">
        <v>2.1409261203301479E-2</v>
      </c>
      <c r="J31" s="895">
        <v>2.2107869330920855E-2</v>
      </c>
      <c r="K31" s="893"/>
      <c r="L31" s="472"/>
      <c r="M31" s="900">
        <f t="shared" si="26"/>
        <v>2012</v>
      </c>
      <c r="N31" s="901">
        <f t="shared" si="27"/>
        <v>443</v>
      </c>
      <c r="O31" s="472"/>
      <c r="P31" s="896"/>
      <c r="R31" s="472"/>
      <c r="T31" s="2194"/>
    </row>
    <row r="32" spans="1:28" ht="12" customHeight="1" x14ac:dyDescent="0.25">
      <c r="A32" s="921">
        <v>2013</v>
      </c>
      <c r="B32" s="803">
        <v>496</v>
      </c>
      <c r="C32" s="803">
        <v>180531.829</v>
      </c>
      <c r="D32" s="803">
        <v>1921853.1050000002</v>
      </c>
      <c r="E32" s="803">
        <v>94068.171000000002</v>
      </c>
      <c r="F32" s="1221">
        <v>1001206.0050000001</v>
      </c>
      <c r="G32" s="1222">
        <v>274600</v>
      </c>
      <c r="H32" s="803">
        <v>2923059.1100000003</v>
      </c>
      <c r="I32" s="914">
        <v>3.7717605501401082E-2</v>
      </c>
      <c r="J32" s="894">
        <v>0.54960476437859274</v>
      </c>
      <c r="K32" s="229"/>
      <c r="L32" s="472"/>
      <c r="M32" s="900">
        <f t="shared" si="26"/>
        <v>2013</v>
      </c>
      <c r="N32" s="901">
        <f t="shared" si="27"/>
        <v>496</v>
      </c>
      <c r="O32" s="472"/>
      <c r="P32" s="896"/>
      <c r="R32" s="472"/>
      <c r="T32" s="2194"/>
    </row>
    <row r="33" spans="1:21" ht="12" customHeight="1" x14ac:dyDescent="0.25">
      <c r="A33" s="237">
        <v>2014</v>
      </c>
      <c r="B33" s="388">
        <v>533</v>
      </c>
      <c r="C33" s="388">
        <v>170915.46299999999</v>
      </c>
      <c r="D33" s="388">
        <v>1817633.324</v>
      </c>
      <c r="E33" s="388">
        <v>33532.536999999997</v>
      </c>
      <c r="F33" s="234">
        <v>356246.67599999998</v>
      </c>
      <c r="G33" s="355">
        <v>204448</v>
      </c>
      <c r="H33" s="388">
        <v>2173880</v>
      </c>
      <c r="I33" s="915">
        <v>2.6874303389369542E-2</v>
      </c>
      <c r="J33" s="895">
        <v>-0.25546977421704298</v>
      </c>
      <c r="K33" s="893"/>
      <c r="L33" s="472"/>
      <c r="M33" s="900">
        <f t="shared" si="26"/>
        <v>2014</v>
      </c>
      <c r="N33" s="901">
        <f t="shared" si="27"/>
        <v>533</v>
      </c>
      <c r="O33" s="472"/>
      <c r="P33" s="896"/>
      <c r="R33" s="472"/>
      <c r="T33" s="2194"/>
    </row>
    <row r="34" spans="1:21" ht="12" customHeight="1" x14ac:dyDescent="0.25">
      <c r="A34" s="921">
        <v>2015</v>
      </c>
      <c r="B34" s="803">
        <v>597</v>
      </c>
      <c r="C34" s="803">
        <v>201008.93511913918</v>
      </c>
      <c r="D34" s="803">
        <v>2144645.9279999994</v>
      </c>
      <c r="E34" s="803">
        <v>104141.31299999999</v>
      </c>
      <c r="F34" s="1221">
        <v>1108872.8419999999</v>
      </c>
      <c r="G34" s="1222">
        <v>305150.24811913917</v>
      </c>
      <c r="H34" s="803">
        <v>3253518.7699999996</v>
      </c>
      <c r="I34" s="914">
        <v>3.696490444450478E-2</v>
      </c>
      <c r="J34" s="894">
        <v>0.49255677785617452</v>
      </c>
      <c r="K34" s="229"/>
      <c r="L34" s="472"/>
      <c r="M34" s="900">
        <f t="shared" si="26"/>
        <v>2015</v>
      </c>
      <c r="N34" s="901">
        <f t="shared" si="27"/>
        <v>597</v>
      </c>
      <c r="O34" s="472"/>
      <c r="P34" s="896"/>
      <c r="R34" s="472"/>
      <c r="T34" s="2194"/>
    </row>
    <row r="35" spans="1:21" ht="12" customHeight="1" x14ac:dyDescent="0.25">
      <c r="A35" s="237">
        <v>2016</v>
      </c>
      <c r="B35" s="388">
        <v>625</v>
      </c>
      <c r="C35" s="388">
        <v>225060.32763635961</v>
      </c>
      <c r="D35" s="388">
        <v>2414977.6689999984</v>
      </c>
      <c r="E35" s="388">
        <v>336118.91200000001</v>
      </c>
      <c r="F35" s="234">
        <v>3586762.0100000002</v>
      </c>
      <c r="G35" s="355">
        <v>561179.23963635962</v>
      </c>
      <c r="H35" s="388">
        <v>6001739.6789999986</v>
      </c>
      <c r="I35" s="915">
        <v>6.5808311299294778E-2</v>
      </c>
      <c r="J35" s="895">
        <v>0.83902599816094392</v>
      </c>
      <c r="K35" s="893"/>
      <c r="L35" s="472"/>
      <c r="M35" s="900">
        <f t="shared" si="26"/>
        <v>2016</v>
      </c>
      <c r="N35" s="901">
        <f t="shared" si="27"/>
        <v>625</v>
      </c>
      <c r="O35" s="472"/>
      <c r="P35" s="896"/>
      <c r="R35" s="472"/>
      <c r="T35" s="2194"/>
      <c r="U35" s="230"/>
    </row>
    <row r="36" spans="1:21" ht="12" customHeight="1" x14ac:dyDescent="0.25">
      <c r="A36" s="921">
        <v>2017</v>
      </c>
      <c r="B36" s="803">
        <v>681</v>
      </c>
      <c r="C36" s="803">
        <v>217598.1966993176</v>
      </c>
      <c r="D36" s="803">
        <v>2326124.0293510556</v>
      </c>
      <c r="E36" s="803">
        <v>316304.717</v>
      </c>
      <c r="F36" s="1221">
        <v>3370964.2519999999</v>
      </c>
      <c r="G36" s="1222">
        <v>533902.91369931761</v>
      </c>
      <c r="H36" s="803">
        <v>5697088.2813510569</v>
      </c>
      <c r="I36" s="914">
        <v>6.2609673820244335E-2</v>
      </c>
      <c r="J36" s="894">
        <v>-4.8605372420257184E-2</v>
      </c>
      <c r="K36" s="229"/>
      <c r="L36" s="472"/>
      <c r="M36" s="900">
        <f t="shared" si="26"/>
        <v>2017</v>
      </c>
      <c r="N36" s="901">
        <f t="shared" si="27"/>
        <v>681</v>
      </c>
      <c r="O36" s="472"/>
      <c r="P36" s="896"/>
      <c r="R36" s="472"/>
      <c r="T36" s="2194"/>
      <c r="U36" s="230"/>
    </row>
    <row r="37" spans="1:21" ht="12" customHeight="1" x14ac:dyDescent="0.25">
      <c r="A37" s="921">
        <v>2018</v>
      </c>
      <c r="B37" s="388">
        <f>B26</f>
        <v>688</v>
      </c>
      <c r="C37" s="388">
        <f t="shared" ref="C37:H37" si="28">C26</f>
        <v>217342.08642198204</v>
      </c>
      <c r="D37" s="388">
        <f t="shared" si="28"/>
        <v>2323019.1733113662</v>
      </c>
      <c r="E37" s="388">
        <f t="shared" si="28"/>
        <v>326418.81100000005</v>
      </c>
      <c r="F37" s="234">
        <f t="shared" si="28"/>
        <v>3480481.2589999996</v>
      </c>
      <c r="G37" s="355">
        <f t="shared" si="28"/>
        <v>543760.89742198202</v>
      </c>
      <c r="H37" s="388">
        <f t="shared" si="28"/>
        <v>5803500.4323113672</v>
      </c>
      <c r="I37" s="915">
        <f>G37/' 25'!C37</f>
        <v>6.6452047327740391E-2</v>
      </c>
      <c r="J37" s="894">
        <f>(G37-G36)/G36</f>
        <v>1.8464000607077067E-2</v>
      </c>
      <c r="K37" s="229"/>
      <c r="L37" s="472"/>
      <c r="M37" s="900">
        <f t="shared" si="26"/>
        <v>2018</v>
      </c>
      <c r="N37" s="901">
        <f t="shared" si="27"/>
        <v>688</v>
      </c>
      <c r="O37" s="472"/>
      <c r="P37" s="896"/>
      <c r="R37" s="472"/>
      <c r="T37" s="2194"/>
      <c r="U37" s="230"/>
    </row>
    <row r="38" spans="1:21" ht="12" customHeight="1" x14ac:dyDescent="0.25">
      <c r="A38" s="2579" t="s">
        <v>477</v>
      </c>
      <c r="B38" s="2579"/>
      <c r="C38" s="2579"/>
      <c r="D38" s="2579"/>
      <c r="E38" s="2579"/>
      <c r="F38" s="2579"/>
      <c r="G38" s="2579"/>
      <c r="H38" s="2579"/>
      <c r="I38" s="2579"/>
      <c r="J38" s="2579"/>
      <c r="K38" s="2579"/>
      <c r="L38" s="2579"/>
      <c r="M38" s="2579"/>
      <c r="N38" s="2579"/>
      <c r="O38" s="2579"/>
      <c r="P38" s="2579"/>
      <c r="Q38" s="2579"/>
      <c r="R38" s="2579"/>
    </row>
    <row r="39" spans="1:21" ht="14.1" customHeight="1" x14ac:dyDescent="0.25">
      <c r="A39" s="799"/>
      <c r="G39" s="800"/>
      <c r="H39" s="217"/>
    </row>
    <row r="40" spans="1:21" ht="14.1" customHeight="1" x14ac:dyDescent="0.25">
      <c r="G40" s="800"/>
      <c r="H40" s="217"/>
    </row>
    <row r="41" spans="1:21" ht="14.1" customHeight="1" x14ac:dyDescent="0.25">
      <c r="G41" s="800"/>
      <c r="H41" s="421"/>
    </row>
    <row r="42" spans="1:21" ht="14.1" customHeight="1" x14ac:dyDescent="0.25">
      <c r="J42" s="229"/>
    </row>
    <row r="43" spans="1:21" ht="14.1" customHeight="1" x14ac:dyDescent="0.25"/>
    <row r="44" spans="1:21" ht="14.1" customHeight="1" x14ac:dyDescent="0.25"/>
    <row r="45" spans="1:21" ht="14.1" customHeight="1" x14ac:dyDescent="0.25"/>
    <row r="46" spans="1:21" ht="14.1" customHeight="1" x14ac:dyDescent="0.25"/>
    <row r="47" spans="1:21" ht="14.1" customHeight="1" x14ac:dyDescent="0.25"/>
    <row r="48" spans="1:21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</sheetData>
  <mergeCells count="12">
    <mergeCell ref="Q2:R2"/>
    <mergeCell ref="B4:J4"/>
    <mergeCell ref="L4:R4"/>
    <mergeCell ref="B5:B7"/>
    <mergeCell ref="I5:I6"/>
    <mergeCell ref="J5:J6"/>
    <mergeCell ref="G6:H6"/>
    <mergeCell ref="L14:R14"/>
    <mergeCell ref="L26:R26"/>
    <mergeCell ref="A38:R38"/>
    <mergeCell ref="C6:D6"/>
    <mergeCell ref="E6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view="pageBreakPreview" zoomScaleNormal="100" zoomScaleSheetLayoutView="100" workbookViewId="0"/>
  </sheetViews>
  <sheetFormatPr defaultRowHeight="12.75" x14ac:dyDescent="0.25"/>
  <cols>
    <col min="1" max="1" width="7" style="13" customWidth="1"/>
    <col min="2" max="18" width="7.7109375" style="13" customWidth="1"/>
    <col min="19" max="19" width="1.7109375" style="13" customWidth="1"/>
    <col min="20" max="20" width="9.28515625" style="13" bestFit="1" customWidth="1"/>
    <col min="21" max="21" width="11.42578125" style="13" bestFit="1" customWidth="1"/>
    <col min="22" max="260" width="9.140625" style="13"/>
    <col min="261" max="273" width="10.7109375" style="13" customWidth="1"/>
    <col min="274" max="516" width="9.140625" style="13"/>
    <col min="517" max="529" width="10.7109375" style="13" customWidth="1"/>
    <col min="530" max="772" width="9.140625" style="13"/>
    <col min="773" max="785" width="10.7109375" style="13" customWidth="1"/>
    <col min="786" max="1028" width="9.140625" style="13"/>
    <col min="1029" max="1041" width="10.7109375" style="13" customWidth="1"/>
    <col min="1042" max="1284" width="9.140625" style="13"/>
    <col min="1285" max="1297" width="10.7109375" style="13" customWidth="1"/>
    <col min="1298" max="1540" width="9.140625" style="13"/>
    <col min="1541" max="1553" width="10.7109375" style="13" customWidth="1"/>
    <col min="1554" max="1796" width="9.140625" style="13"/>
    <col min="1797" max="1809" width="10.7109375" style="13" customWidth="1"/>
    <col min="1810" max="2052" width="9.140625" style="13"/>
    <col min="2053" max="2065" width="10.7109375" style="13" customWidth="1"/>
    <col min="2066" max="2308" width="9.140625" style="13"/>
    <col min="2309" max="2321" width="10.7109375" style="13" customWidth="1"/>
    <col min="2322" max="2564" width="9.140625" style="13"/>
    <col min="2565" max="2577" width="10.7109375" style="13" customWidth="1"/>
    <col min="2578" max="2820" width="9.140625" style="13"/>
    <col min="2821" max="2833" width="10.7109375" style="13" customWidth="1"/>
    <col min="2834" max="3076" width="9.140625" style="13"/>
    <col min="3077" max="3089" width="10.7109375" style="13" customWidth="1"/>
    <col min="3090" max="3332" width="9.140625" style="13"/>
    <col min="3333" max="3345" width="10.7109375" style="13" customWidth="1"/>
    <col min="3346" max="3588" width="9.140625" style="13"/>
    <col min="3589" max="3601" width="10.7109375" style="13" customWidth="1"/>
    <col min="3602" max="3844" width="9.140625" style="13"/>
    <col min="3845" max="3857" width="10.7109375" style="13" customWidth="1"/>
    <col min="3858" max="4100" width="9.140625" style="13"/>
    <col min="4101" max="4113" width="10.7109375" style="13" customWidth="1"/>
    <col min="4114" max="4356" width="9.140625" style="13"/>
    <col min="4357" max="4369" width="10.7109375" style="13" customWidth="1"/>
    <col min="4370" max="4612" width="9.140625" style="13"/>
    <col min="4613" max="4625" width="10.7109375" style="13" customWidth="1"/>
    <col min="4626" max="4868" width="9.140625" style="13"/>
    <col min="4869" max="4881" width="10.7109375" style="13" customWidth="1"/>
    <col min="4882" max="5124" width="9.140625" style="13"/>
    <col min="5125" max="5137" width="10.7109375" style="13" customWidth="1"/>
    <col min="5138" max="5380" width="9.140625" style="13"/>
    <col min="5381" max="5393" width="10.7109375" style="13" customWidth="1"/>
    <col min="5394" max="5636" width="9.140625" style="13"/>
    <col min="5637" max="5649" width="10.7109375" style="13" customWidth="1"/>
    <col min="5650" max="5892" width="9.140625" style="13"/>
    <col min="5893" max="5905" width="10.7109375" style="13" customWidth="1"/>
    <col min="5906" max="6148" width="9.140625" style="13"/>
    <col min="6149" max="6161" width="10.7109375" style="13" customWidth="1"/>
    <col min="6162" max="6404" width="9.140625" style="13"/>
    <col min="6405" max="6417" width="10.7109375" style="13" customWidth="1"/>
    <col min="6418" max="6660" width="9.140625" style="13"/>
    <col min="6661" max="6673" width="10.7109375" style="13" customWidth="1"/>
    <col min="6674" max="6916" width="9.140625" style="13"/>
    <col min="6917" max="6929" width="10.7109375" style="13" customWidth="1"/>
    <col min="6930" max="7172" width="9.140625" style="13"/>
    <col min="7173" max="7185" width="10.7109375" style="13" customWidth="1"/>
    <col min="7186" max="7428" width="9.140625" style="13"/>
    <col min="7429" max="7441" width="10.7109375" style="13" customWidth="1"/>
    <col min="7442" max="7684" width="9.140625" style="13"/>
    <col min="7685" max="7697" width="10.7109375" style="13" customWidth="1"/>
    <col min="7698" max="7940" width="9.140625" style="13"/>
    <col min="7941" max="7953" width="10.7109375" style="13" customWidth="1"/>
    <col min="7954" max="8196" width="9.140625" style="13"/>
    <col min="8197" max="8209" width="10.7109375" style="13" customWidth="1"/>
    <col min="8210" max="8452" width="9.140625" style="13"/>
    <col min="8453" max="8465" width="10.7109375" style="13" customWidth="1"/>
    <col min="8466" max="8708" width="9.140625" style="13"/>
    <col min="8709" max="8721" width="10.7109375" style="13" customWidth="1"/>
    <col min="8722" max="8964" width="9.140625" style="13"/>
    <col min="8965" max="8977" width="10.7109375" style="13" customWidth="1"/>
    <col min="8978" max="9220" width="9.140625" style="13"/>
    <col min="9221" max="9233" width="10.7109375" style="13" customWidth="1"/>
    <col min="9234" max="9476" width="9.140625" style="13"/>
    <col min="9477" max="9489" width="10.7109375" style="13" customWidth="1"/>
    <col min="9490" max="9732" width="9.140625" style="13"/>
    <col min="9733" max="9745" width="10.7109375" style="13" customWidth="1"/>
    <col min="9746" max="9988" width="9.140625" style="13"/>
    <col min="9989" max="10001" width="10.7109375" style="13" customWidth="1"/>
    <col min="10002" max="10244" width="9.140625" style="13"/>
    <col min="10245" max="10257" width="10.7109375" style="13" customWidth="1"/>
    <col min="10258" max="10500" width="9.140625" style="13"/>
    <col min="10501" max="10513" width="10.7109375" style="13" customWidth="1"/>
    <col min="10514" max="10756" width="9.140625" style="13"/>
    <col min="10757" max="10769" width="10.7109375" style="13" customWidth="1"/>
    <col min="10770" max="11012" width="9.140625" style="13"/>
    <col min="11013" max="11025" width="10.7109375" style="13" customWidth="1"/>
    <col min="11026" max="11268" width="9.140625" style="13"/>
    <col min="11269" max="11281" width="10.7109375" style="13" customWidth="1"/>
    <col min="11282" max="11524" width="9.140625" style="13"/>
    <col min="11525" max="11537" width="10.7109375" style="13" customWidth="1"/>
    <col min="11538" max="11780" width="9.140625" style="13"/>
    <col min="11781" max="11793" width="10.7109375" style="13" customWidth="1"/>
    <col min="11794" max="12036" width="9.140625" style="13"/>
    <col min="12037" max="12049" width="10.7109375" style="13" customWidth="1"/>
    <col min="12050" max="12292" width="9.140625" style="13"/>
    <col min="12293" max="12305" width="10.7109375" style="13" customWidth="1"/>
    <col min="12306" max="12548" width="9.140625" style="13"/>
    <col min="12549" max="12561" width="10.7109375" style="13" customWidth="1"/>
    <col min="12562" max="12804" width="9.140625" style="13"/>
    <col min="12805" max="12817" width="10.7109375" style="13" customWidth="1"/>
    <col min="12818" max="13060" width="9.140625" style="13"/>
    <col min="13061" max="13073" width="10.7109375" style="13" customWidth="1"/>
    <col min="13074" max="13316" width="9.140625" style="13"/>
    <col min="13317" max="13329" width="10.7109375" style="13" customWidth="1"/>
    <col min="13330" max="13572" width="9.140625" style="13"/>
    <col min="13573" max="13585" width="10.7109375" style="13" customWidth="1"/>
    <col min="13586" max="13828" width="9.140625" style="13"/>
    <col min="13829" max="13841" width="10.7109375" style="13" customWidth="1"/>
    <col min="13842" max="14084" width="9.140625" style="13"/>
    <col min="14085" max="14097" width="10.7109375" style="13" customWidth="1"/>
    <col min="14098" max="14340" width="9.140625" style="13"/>
    <col min="14341" max="14353" width="10.7109375" style="13" customWidth="1"/>
    <col min="14354" max="14596" width="9.140625" style="13"/>
    <col min="14597" max="14609" width="10.7109375" style="13" customWidth="1"/>
    <col min="14610" max="14852" width="9.140625" style="13"/>
    <col min="14853" max="14865" width="10.7109375" style="13" customWidth="1"/>
    <col min="14866" max="15108" width="9.140625" style="13"/>
    <col min="15109" max="15121" width="10.7109375" style="13" customWidth="1"/>
    <col min="15122" max="15364" width="9.140625" style="13"/>
    <col min="15365" max="15377" width="10.7109375" style="13" customWidth="1"/>
    <col min="15378" max="15620" width="9.140625" style="13"/>
    <col min="15621" max="15633" width="10.7109375" style="13" customWidth="1"/>
    <col min="15634" max="15876" width="9.140625" style="13"/>
    <col min="15877" max="15889" width="10.7109375" style="13" customWidth="1"/>
    <col min="15890" max="16132" width="9.140625" style="13"/>
    <col min="16133" max="16145" width="10.7109375" style="13" customWidth="1"/>
    <col min="16146" max="16384" width="9.140625" style="13"/>
  </cols>
  <sheetData>
    <row r="1" spans="1:30" x14ac:dyDescent="0.25">
      <c r="Q1" s="671"/>
      <c r="R1" s="671"/>
      <c r="S1" s="14"/>
    </row>
    <row r="2" spans="1:30" ht="20.100000000000001" customHeight="1" thickBot="1" x14ac:dyDescent="0.3">
      <c r="A2" s="2324" t="s">
        <v>252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2324"/>
      <c r="O2" s="2324"/>
      <c r="P2" s="2324"/>
      <c r="Q2" s="2380" t="s">
        <v>537</v>
      </c>
      <c r="R2" s="2380"/>
      <c r="S2" s="2380"/>
    </row>
    <row r="3" spans="1:30" ht="15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5"/>
      <c r="N3" s="15"/>
      <c r="O3" s="15"/>
      <c r="P3" s="15"/>
      <c r="Q3" s="15"/>
      <c r="R3" s="15"/>
    </row>
    <row r="4" spans="1:30" ht="16.5" customHeight="1" x14ac:dyDescent="0.25">
      <c r="A4" s="66"/>
      <c r="B4" s="2592" t="s">
        <v>662</v>
      </c>
      <c r="C4" s="2592"/>
      <c r="D4" s="2592"/>
      <c r="E4" s="2592"/>
      <c r="F4" s="2593"/>
      <c r="G4" s="2590" t="s">
        <v>645</v>
      </c>
      <c r="H4" s="2472"/>
      <c r="I4" s="2472"/>
      <c r="J4" s="2472"/>
      <c r="K4" s="2472"/>
      <c r="L4" s="2472"/>
      <c r="M4" s="2472"/>
      <c r="N4" s="2472"/>
      <c r="O4" s="2472"/>
      <c r="P4" s="2472"/>
      <c r="Q4" s="2472"/>
      <c r="R4" s="2591"/>
    </row>
    <row r="5" spans="1:30" ht="39.75" customHeight="1" x14ac:dyDescent="0.25">
      <c r="A5" s="17"/>
      <c r="B5" s="2594"/>
      <c r="C5" s="2539"/>
      <c r="D5" s="2539"/>
      <c r="E5" s="2539"/>
      <c r="F5" s="2595"/>
      <c r="G5" s="2596" t="s">
        <v>502</v>
      </c>
      <c r="H5" s="2597"/>
      <c r="I5" s="2597"/>
      <c r="J5" s="2597"/>
      <c r="K5" s="2597"/>
      <c r="L5" s="2598"/>
      <c r="M5" s="2377" t="s">
        <v>3</v>
      </c>
      <c r="N5" s="2378"/>
      <c r="O5" s="2378"/>
      <c r="P5" s="2378"/>
      <c r="Q5" s="2378"/>
      <c r="R5" s="2379"/>
    </row>
    <row r="6" spans="1:30" ht="15" customHeight="1" x14ac:dyDescent="0.25">
      <c r="A6" s="165"/>
      <c r="B6" s="2585"/>
      <c r="C6" s="2481"/>
      <c r="D6" s="2481"/>
      <c r="E6" s="2481"/>
      <c r="F6" s="2586"/>
      <c r="G6" s="2587"/>
      <c r="H6" s="2588"/>
      <c r="I6" s="2588"/>
      <c r="J6" s="2588"/>
      <c r="K6" s="2588"/>
      <c r="L6" s="2589"/>
      <c r="M6" s="2587"/>
      <c r="N6" s="2588"/>
      <c r="O6" s="2588"/>
      <c r="P6" s="2588"/>
      <c r="Q6" s="2588"/>
      <c r="R6" s="2589"/>
    </row>
    <row r="7" spans="1:30" ht="27" customHeight="1" x14ac:dyDescent="0.25">
      <c r="A7" s="20" t="str">
        <f>' 15'!A7</f>
        <v>období</v>
      </c>
      <c r="B7" s="519" t="s">
        <v>4</v>
      </c>
      <c r="C7" s="520" t="s">
        <v>5</v>
      </c>
      <c r="D7" s="512" t="s">
        <v>6</v>
      </c>
      <c r="E7" s="520" t="s">
        <v>7</v>
      </c>
      <c r="F7" s="2195" t="s">
        <v>8</v>
      </c>
      <c r="G7" s="519" t="str">
        <f>B7</f>
        <v>VO</v>
      </c>
      <c r="H7" s="520" t="str">
        <f>C7</f>
        <v>SO</v>
      </c>
      <c r="I7" s="520" t="str">
        <f>D7</f>
        <v>MO</v>
      </c>
      <c r="J7" s="520" t="str">
        <f>E7</f>
        <v>DOM</v>
      </c>
      <c r="K7" s="520" t="s">
        <v>85</v>
      </c>
      <c r="L7" s="2195" t="s">
        <v>8</v>
      </c>
      <c r="M7" s="519" t="str">
        <f>G7</f>
        <v>VO</v>
      </c>
      <c r="N7" s="520" t="str">
        <f>H7</f>
        <v>SO</v>
      </c>
      <c r="O7" s="520" t="str">
        <f>I7</f>
        <v>MO</v>
      </c>
      <c r="P7" s="520" t="str">
        <f>J7</f>
        <v>DOM</v>
      </c>
      <c r="Q7" s="520" t="str">
        <f>K7</f>
        <v>OP</v>
      </c>
      <c r="R7" s="2195" t="s">
        <v>8</v>
      </c>
      <c r="S7" s="21"/>
    </row>
    <row r="8" spans="1:30" ht="12" customHeight="1" x14ac:dyDescent="0.25">
      <c r="A8" s="99" t="str">
        <f>' 15'!A8</f>
        <v>leden</v>
      </c>
      <c r="B8" s="204">
        <f>' 26'!B8</f>
        <v>1706</v>
      </c>
      <c r="C8" s="205">
        <f>' 27'!B8</f>
        <v>6826</v>
      </c>
      <c r="D8" s="206">
        <f>' 28'!B8</f>
        <v>203374</v>
      </c>
      <c r="E8" s="206">
        <f>' 29'!B8</f>
        <v>2631931</v>
      </c>
      <c r="F8" s="2196">
        <f t="shared" ref="F8:F19" si="0">SUM(B8:E8)</f>
        <v>2843837</v>
      </c>
      <c r="G8" s="204">
        <f>' 26'!C8</f>
        <v>398578.86830757494</v>
      </c>
      <c r="H8" s="205">
        <f>' 27'!C8</f>
        <v>110666.56739971308</v>
      </c>
      <c r="I8" s="206">
        <f>' 28'!C8</f>
        <v>191627.94074911685</v>
      </c>
      <c r="J8" s="206">
        <f>' 29'!C8</f>
        <v>364327.82636447856</v>
      </c>
      <c r="K8" s="206">
        <v>18302.683450574128</v>
      </c>
      <c r="L8" s="2196">
        <f t="shared" ref="L8:L19" si="1">SUM(G8:K8)</f>
        <v>1083503.8862714577</v>
      </c>
      <c r="M8" s="204">
        <f>' 26'!D8</f>
        <v>4252910.8624900002</v>
      </c>
      <c r="N8" s="205">
        <f>' 27'!D8</f>
        <v>1175347.8506310785</v>
      </c>
      <c r="O8" s="206">
        <f>' 28'!D8</f>
        <v>2044263.87903</v>
      </c>
      <c r="P8" s="206">
        <f>' 29'!D8</f>
        <v>3884636.5481800004</v>
      </c>
      <c r="Q8" s="206">
        <v>195320.06127499999</v>
      </c>
      <c r="R8" s="2196">
        <f t="shared" ref="R8:R19" si="2">SUM(M8:Q8)</f>
        <v>11552479.20160608</v>
      </c>
      <c r="S8" s="207"/>
      <c r="T8" s="207"/>
      <c r="U8" s="1912"/>
      <c r="V8" s="31"/>
      <c r="W8" s="228"/>
      <c r="X8" s="1914"/>
      <c r="Y8" s="1914"/>
      <c r="AA8" s="31"/>
      <c r="AC8" s="31"/>
      <c r="AD8" s="31"/>
    </row>
    <row r="9" spans="1:30" ht="12" customHeight="1" x14ac:dyDescent="0.25">
      <c r="A9" s="511" t="str">
        <f>' 15'!A9</f>
        <v>únor</v>
      </c>
      <c r="B9" s="208">
        <f>' 26'!B9</f>
        <v>1710</v>
      </c>
      <c r="C9" s="745">
        <f>' 27'!B9</f>
        <v>6827</v>
      </c>
      <c r="D9" s="209">
        <f>' 28'!B9</f>
        <v>203198</v>
      </c>
      <c r="E9" s="209">
        <f>' 29'!B9</f>
        <v>2631061</v>
      </c>
      <c r="F9" s="2197">
        <f t="shared" si="0"/>
        <v>2842796</v>
      </c>
      <c r="G9" s="208">
        <f>' 26'!C9</f>
        <v>413083.99143472291</v>
      </c>
      <c r="H9" s="745">
        <f>' 27'!C9</f>
        <v>119722.07175063391</v>
      </c>
      <c r="I9" s="209">
        <f>' 28'!C9</f>
        <v>206744.17814164987</v>
      </c>
      <c r="J9" s="209">
        <f>' 29'!C9</f>
        <v>397767.4779708602</v>
      </c>
      <c r="K9" s="209">
        <v>20016.242911747366</v>
      </c>
      <c r="L9" s="2197">
        <f t="shared" si="1"/>
        <v>1157333.9622096142</v>
      </c>
      <c r="M9" s="208">
        <f>' 26'!D9</f>
        <v>4407683.2315599993</v>
      </c>
      <c r="N9" s="745">
        <f>' 27'!D9</f>
        <v>1275039.5836110727</v>
      </c>
      <c r="O9" s="209">
        <f>' 28'!D9</f>
        <v>2205522.0857800003</v>
      </c>
      <c r="P9" s="209">
        <f>' 29'!D9</f>
        <v>4243336.7485199999</v>
      </c>
      <c r="Q9" s="209">
        <v>213691.63644600002</v>
      </c>
      <c r="R9" s="2197">
        <f t="shared" si="2"/>
        <v>12345273.285917072</v>
      </c>
      <c r="S9" s="37"/>
      <c r="T9" s="37"/>
      <c r="U9" s="31"/>
      <c r="V9" s="31"/>
      <c r="W9" s="228"/>
      <c r="X9" s="1914"/>
      <c r="Y9" s="1914"/>
      <c r="AA9" s="31"/>
      <c r="AC9" s="31"/>
      <c r="AD9" s="31"/>
    </row>
    <row r="10" spans="1:30" ht="12" customHeight="1" x14ac:dyDescent="0.25">
      <c r="A10" s="927" t="str">
        <f>' 15'!A10</f>
        <v>březen</v>
      </c>
      <c r="B10" s="208">
        <f>' 26'!B10</f>
        <v>1707</v>
      </c>
      <c r="C10" s="745">
        <f>' 27'!B10</f>
        <v>6786</v>
      </c>
      <c r="D10" s="209">
        <f>' 28'!B10</f>
        <v>203548</v>
      </c>
      <c r="E10" s="209">
        <f>' 29'!B10</f>
        <v>2630180</v>
      </c>
      <c r="F10" s="2197">
        <f t="shared" si="0"/>
        <v>2842221</v>
      </c>
      <c r="G10" s="208">
        <f>' 26'!C10</f>
        <v>396490.52653978957</v>
      </c>
      <c r="H10" s="745">
        <f>' 27'!C10</f>
        <v>111646.01539391439</v>
      </c>
      <c r="I10" s="209">
        <f>' 28'!C10</f>
        <v>194494.68711033338</v>
      </c>
      <c r="J10" s="209">
        <f>' 29'!C10</f>
        <v>375426.19409877073</v>
      </c>
      <c r="K10" s="211">
        <v>19034.349371397126</v>
      </c>
      <c r="L10" s="2197">
        <f t="shared" si="1"/>
        <v>1097091.7725142052</v>
      </c>
      <c r="M10" s="208">
        <f>' 26'!D10</f>
        <v>4230627.8663379</v>
      </c>
      <c r="N10" s="745">
        <f>' 27'!D10</f>
        <v>1186669.2538310608</v>
      </c>
      <c r="O10" s="209">
        <f>' 28'!D10</f>
        <v>2074845.9852388653</v>
      </c>
      <c r="P10" s="209">
        <f>' 29'!D10</f>
        <v>4003517.8924340685</v>
      </c>
      <c r="Q10" s="211">
        <v>203153.00632099999</v>
      </c>
      <c r="R10" s="2197">
        <f t="shared" si="2"/>
        <v>11698814.004162895</v>
      </c>
      <c r="S10" s="212"/>
      <c r="T10" s="212"/>
      <c r="U10" s="31"/>
      <c r="V10" s="31"/>
      <c r="W10" s="228"/>
      <c r="X10" s="1914"/>
      <c r="Y10" s="1914"/>
      <c r="AA10" s="31"/>
      <c r="AC10" s="31"/>
      <c r="AD10" s="31"/>
    </row>
    <row r="11" spans="1:30" ht="12" customHeight="1" x14ac:dyDescent="0.25">
      <c r="A11" s="511" t="str">
        <f>' 15'!A11</f>
        <v>duben</v>
      </c>
      <c r="B11" s="204">
        <f>' 26'!B11</f>
        <v>1708</v>
      </c>
      <c r="C11" s="205">
        <f>' 27'!B11</f>
        <v>6774</v>
      </c>
      <c r="D11" s="206">
        <f>' 28'!B11</f>
        <v>203539</v>
      </c>
      <c r="E11" s="206">
        <f>' 29'!B11</f>
        <v>2629032</v>
      </c>
      <c r="F11" s="2196">
        <f t="shared" si="0"/>
        <v>2841053</v>
      </c>
      <c r="G11" s="204">
        <f>' 26'!C11</f>
        <v>254035.54951059257</v>
      </c>
      <c r="H11" s="205">
        <f>' 27'!C11</f>
        <v>45060.151650967615</v>
      </c>
      <c r="I11" s="206">
        <f>' 28'!C11</f>
        <v>51780.342555025643</v>
      </c>
      <c r="J11" s="206">
        <f>' 29'!C11</f>
        <v>104050.32550641363</v>
      </c>
      <c r="K11" s="206">
        <v>9002.5167271990431</v>
      </c>
      <c r="L11" s="2196">
        <f t="shared" si="1"/>
        <v>463928.88595019851</v>
      </c>
      <c r="M11" s="204">
        <f>' 26'!D11</f>
        <v>2710606.6926219999</v>
      </c>
      <c r="N11" s="205">
        <f>' 27'!D11</f>
        <v>479216.68326107599</v>
      </c>
      <c r="O11" s="206">
        <f>' 28'!D11</f>
        <v>552386.48140368715</v>
      </c>
      <c r="P11" s="206">
        <f>' 29'!D11</f>
        <v>1109641.6556763574</v>
      </c>
      <c r="Q11" s="206">
        <v>96231.299237000014</v>
      </c>
      <c r="R11" s="2196">
        <f t="shared" si="2"/>
        <v>4948082.8122001197</v>
      </c>
      <c r="S11" s="37"/>
      <c r="T11" s="37"/>
      <c r="U11" s="31"/>
      <c r="V11" s="31"/>
      <c r="W11" s="228"/>
      <c r="X11" s="1914"/>
      <c r="Y11" s="1914"/>
      <c r="AA11" s="31"/>
      <c r="AC11" s="31"/>
      <c r="AD11" s="31"/>
    </row>
    <row r="12" spans="1:30" ht="12" customHeight="1" x14ac:dyDescent="0.25">
      <c r="A12" s="511" t="str">
        <f>' 15'!A12</f>
        <v>květen</v>
      </c>
      <c r="B12" s="208">
        <f>' 26'!B12</f>
        <v>1705</v>
      </c>
      <c r="C12" s="745">
        <f>' 27'!B12</f>
        <v>6780.9576037339202</v>
      </c>
      <c r="D12" s="209">
        <f>' 28'!B12</f>
        <v>203404</v>
      </c>
      <c r="E12" s="209">
        <f>' 29'!B12</f>
        <v>2627781</v>
      </c>
      <c r="F12" s="2197">
        <f t="shared" si="0"/>
        <v>2839670.957603734</v>
      </c>
      <c r="G12" s="208">
        <f>' 26'!C12</f>
        <v>239765.50625823531</v>
      </c>
      <c r="H12" s="745">
        <f>' 27'!C12</f>
        <v>29287.490844276421</v>
      </c>
      <c r="I12" s="209">
        <f>' 28'!C12</f>
        <v>21279.729285203797</v>
      </c>
      <c r="J12" s="209">
        <f>' 29'!C12</f>
        <v>47849.327158838823</v>
      </c>
      <c r="K12" s="209">
        <v>9265.07109770637</v>
      </c>
      <c r="L12" s="2197">
        <f t="shared" si="1"/>
        <v>347447.12464426074</v>
      </c>
      <c r="M12" s="208">
        <f>' 26'!D12</f>
        <v>2558342.6696600006</v>
      </c>
      <c r="N12" s="745">
        <f>' 27'!D12</f>
        <v>307352.22092107445</v>
      </c>
      <c r="O12" s="209">
        <f>' 28'!D12</f>
        <v>227009.59872147188</v>
      </c>
      <c r="P12" s="209">
        <f>' 29'!D12</f>
        <v>509734.0097725417</v>
      </c>
      <c r="Q12" s="209">
        <v>98788.489996399963</v>
      </c>
      <c r="R12" s="2197">
        <f t="shared" si="2"/>
        <v>3701226.9890714884</v>
      </c>
      <c r="S12" s="37"/>
      <c r="T12" s="37"/>
      <c r="U12" s="31"/>
      <c r="V12" s="31"/>
      <c r="W12" s="228"/>
      <c r="X12" s="1914"/>
      <c r="Y12" s="1914"/>
      <c r="AA12" s="31"/>
      <c r="AC12" s="31"/>
      <c r="AD12" s="31"/>
    </row>
    <row r="13" spans="1:30" ht="12" customHeight="1" x14ac:dyDescent="0.25">
      <c r="A13" s="511" t="str">
        <f>' 15'!A13</f>
        <v>červen</v>
      </c>
      <c r="B13" s="208">
        <f>' 26'!B13</f>
        <v>1695</v>
      </c>
      <c r="C13" s="745">
        <f>' 27'!B13</f>
        <v>6773</v>
      </c>
      <c r="D13" s="209">
        <f>' 28'!B13</f>
        <v>203334</v>
      </c>
      <c r="E13" s="209">
        <f>' 29'!B13</f>
        <v>2626527</v>
      </c>
      <c r="F13" s="2197">
        <f t="shared" si="0"/>
        <v>2838329</v>
      </c>
      <c r="G13" s="208">
        <f>' 26'!C13</f>
        <v>239735.19482649077</v>
      </c>
      <c r="H13" s="745">
        <f>' 27'!C13</f>
        <v>28601.260498289361</v>
      </c>
      <c r="I13" s="209">
        <f>' 28'!C13</f>
        <v>15835.257238156231</v>
      </c>
      <c r="J13" s="209">
        <f>' 29'!C13</f>
        <v>32908.021641721549</v>
      </c>
      <c r="K13" s="211">
        <v>7269.4400937880155</v>
      </c>
      <c r="L13" s="2197">
        <f t="shared" si="1"/>
        <v>324349.17429844593</v>
      </c>
      <c r="M13" s="208">
        <f>' 26'!D13</f>
        <v>2558019.2410299997</v>
      </c>
      <c r="N13" s="745">
        <f>' 27'!D13</f>
        <v>307390.5425610753</v>
      </c>
      <c r="O13" s="209">
        <f>' 28'!D13</f>
        <v>168928.62418999997</v>
      </c>
      <c r="P13" s="209">
        <f>' 29'!D13</f>
        <v>351411.82299999997</v>
      </c>
      <c r="Q13" s="211">
        <v>77768.387107399991</v>
      </c>
      <c r="R13" s="2197">
        <f t="shared" si="2"/>
        <v>3463518.6178884748</v>
      </c>
      <c r="S13" s="37"/>
      <c r="T13" s="37"/>
      <c r="U13" s="31"/>
      <c r="V13" s="31"/>
      <c r="W13" s="228"/>
      <c r="X13" s="1914"/>
      <c r="Y13" s="1914"/>
      <c r="AA13" s="31"/>
      <c r="AC13" s="31"/>
      <c r="AD13" s="31"/>
    </row>
    <row r="14" spans="1:30" ht="12" customHeight="1" x14ac:dyDescent="0.25">
      <c r="A14" s="511" t="str">
        <f>' 15'!A14</f>
        <v>červenec</v>
      </c>
      <c r="B14" s="204">
        <f>' 26'!B14</f>
        <v>1694</v>
      </c>
      <c r="C14" s="205">
        <f>' 27'!B14</f>
        <v>6773</v>
      </c>
      <c r="D14" s="206">
        <f>' 28'!B14</f>
        <v>203389</v>
      </c>
      <c r="E14" s="206">
        <f>' 29'!B14</f>
        <v>2625486</v>
      </c>
      <c r="F14" s="2196">
        <f t="shared" si="0"/>
        <v>2837342</v>
      </c>
      <c r="G14" s="204">
        <f>' 26'!C14</f>
        <v>253957.60697214917</v>
      </c>
      <c r="H14" s="205">
        <f>' 27'!C14</f>
        <v>26060.159161548625</v>
      </c>
      <c r="I14" s="206">
        <f>' 28'!C14</f>
        <v>11219.35656062771</v>
      </c>
      <c r="J14" s="206">
        <f>' 29'!C14</f>
        <v>35091.316653425114</v>
      </c>
      <c r="K14" s="206">
        <v>7326.4854319519854</v>
      </c>
      <c r="L14" s="2196">
        <f t="shared" si="1"/>
        <v>333654.92477970262</v>
      </c>
      <c r="M14" s="204">
        <f>' 26'!D14</f>
        <v>2709775.0311999996</v>
      </c>
      <c r="N14" s="205">
        <f>' 27'!D14</f>
        <v>283766.0040410746</v>
      </c>
      <c r="O14" s="206">
        <f>' 28'!D14</f>
        <v>119686.7496106785</v>
      </c>
      <c r="P14" s="206">
        <f>' 29'!D14</f>
        <v>375267.51146231533</v>
      </c>
      <c r="Q14" s="206">
        <v>78516.305017999999</v>
      </c>
      <c r="R14" s="2196">
        <f t="shared" si="2"/>
        <v>3567011.601332068</v>
      </c>
      <c r="S14" s="37"/>
      <c r="T14" s="37"/>
      <c r="U14" s="31"/>
      <c r="V14" s="31"/>
      <c r="W14" s="228"/>
      <c r="X14" s="1914"/>
      <c r="Y14" s="1914"/>
      <c r="AA14" s="31"/>
      <c r="AC14" s="31"/>
      <c r="AD14" s="31"/>
    </row>
    <row r="15" spans="1:30" ht="12" customHeight="1" x14ac:dyDescent="0.25">
      <c r="A15" s="511" t="str">
        <f>' 15'!A15</f>
        <v>srpen</v>
      </c>
      <c r="B15" s="208">
        <f>' 26'!B15</f>
        <v>1694</v>
      </c>
      <c r="C15" s="745">
        <f>' 27'!B15</f>
        <v>6775</v>
      </c>
      <c r="D15" s="209">
        <f>' 28'!B15</f>
        <v>203502</v>
      </c>
      <c r="E15" s="209">
        <f>' 29'!B15</f>
        <v>2624442</v>
      </c>
      <c r="F15" s="2197">
        <f t="shared" si="0"/>
        <v>2836413</v>
      </c>
      <c r="G15" s="208">
        <f>' 26'!C15</f>
        <v>262025.30083631614</v>
      </c>
      <c r="H15" s="745">
        <f>' 27'!C15</f>
        <v>28920.962015765421</v>
      </c>
      <c r="I15" s="209">
        <f>' 28'!C15</f>
        <v>11697.114947782431</v>
      </c>
      <c r="J15" s="209">
        <f>' 29'!C15</f>
        <v>31394.570129776657</v>
      </c>
      <c r="K15" s="209">
        <v>9078.4472000777714</v>
      </c>
      <c r="L15" s="2197">
        <f t="shared" si="1"/>
        <v>343116.39512971841</v>
      </c>
      <c r="M15" s="208">
        <f>' 26'!D15</f>
        <v>2795858.8294099998</v>
      </c>
      <c r="N15" s="745">
        <f>' 27'!D15</f>
        <v>309697.99979107769</v>
      </c>
      <c r="O15" s="209">
        <f>' 28'!D15</f>
        <v>124783.41875999997</v>
      </c>
      <c r="P15" s="209">
        <f>' 29'!D15</f>
        <v>335150.29003999999</v>
      </c>
      <c r="Q15" s="209">
        <v>97077.697294700018</v>
      </c>
      <c r="R15" s="2197">
        <f t="shared" si="2"/>
        <v>3662568.2352957772</v>
      </c>
      <c r="S15" s="37"/>
      <c r="T15" s="37"/>
      <c r="U15" s="31"/>
      <c r="V15" s="31"/>
      <c r="W15" s="228"/>
      <c r="X15" s="1914"/>
      <c r="Y15" s="1914"/>
      <c r="AA15" s="31"/>
      <c r="AC15" s="31"/>
      <c r="AD15" s="31"/>
    </row>
    <row r="16" spans="1:30" ht="12" customHeight="1" x14ac:dyDescent="0.25">
      <c r="A16" s="511" t="str">
        <f>' 15'!A16</f>
        <v>září</v>
      </c>
      <c r="B16" s="208">
        <f>' 26'!B16</f>
        <v>1691</v>
      </c>
      <c r="C16" s="745">
        <f>' 27'!B16</f>
        <v>6789</v>
      </c>
      <c r="D16" s="209">
        <f>' 28'!B16</f>
        <v>203766</v>
      </c>
      <c r="E16" s="209">
        <f>' 29'!B16</f>
        <v>2623980</v>
      </c>
      <c r="F16" s="2197">
        <f t="shared" si="0"/>
        <v>2836226</v>
      </c>
      <c r="G16" s="208">
        <f>' 26'!C16</f>
        <v>258327.89223384668</v>
      </c>
      <c r="H16" s="745">
        <f>' 27'!C16</f>
        <v>35797.941787941687</v>
      </c>
      <c r="I16" s="209">
        <f>' 28'!C16</f>
        <v>25468.076665420456</v>
      </c>
      <c r="J16" s="209">
        <f>' 29'!C16</f>
        <v>48754.289298307071</v>
      </c>
      <c r="K16" s="211">
        <v>10351.849601395723</v>
      </c>
      <c r="L16" s="2197">
        <f t="shared" si="1"/>
        <v>378700.04958691163</v>
      </c>
      <c r="M16" s="208">
        <f>' 26'!D16</f>
        <v>2756406.7900299998</v>
      </c>
      <c r="N16" s="745">
        <f>' 27'!D16</f>
        <v>386228.97060107585</v>
      </c>
      <c r="O16" s="209">
        <f>' 28'!D16</f>
        <v>271690.38602595218</v>
      </c>
      <c r="P16" s="209">
        <f>' 29'!D16</f>
        <v>520880.85173506598</v>
      </c>
      <c r="Q16" s="211">
        <v>110803.3780278</v>
      </c>
      <c r="R16" s="2197">
        <f t="shared" si="2"/>
        <v>4046010.3764198939</v>
      </c>
      <c r="S16" s="37"/>
      <c r="T16" s="37"/>
      <c r="U16" s="31"/>
      <c r="V16" s="31"/>
      <c r="W16" s="228"/>
      <c r="X16" s="1914"/>
      <c r="Y16" s="1914"/>
      <c r="AA16" s="31"/>
      <c r="AC16" s="31"/>
      <c r="AD16" s="31"/>
    </row>
    <row r="17" spans="1:30" ht="12" customHeight="1" x14ac:dyDescent="0.25">
      <c r="A17" s="99" t="str">
        <f>' 15'!A17</f>
        <v>říjen</v>
      </c>
      <c r="B17" s="204">
        <f>' 26'!B17</f>
        <v>1695</v>
      </c>
      <c r="C17" s="205">
        <f>' 27'!B17</f>
        <v>6782</v>
      </c>
      <c r="D17" s="206">
        <f>' 28'!B17</f>
        <v>204682</v>
      </c>
      <c r="E17" s="206">
        <f>' 29'!B17</f>
        <v>2624839</v>
      </c>
      <c r="F17" s="2196">
        <f t="shared" si="0"/>
        <v>2837998</v>
      </c>
      <c r="G17" s="204">
        <f>' 26'!C17</f>
        <v>342962.59769836359</v>
      </c>
      <c r="H17" s="205">
        <f>' 27'!C17</f>
        <v>64281.457980615502</v>
      </c>
      <c r="I17" s="206">
        <f>' 28'!C17</f>
        <v>75904.335173341475</v>
      </c>
      <c r="J17" s="206">
        <f>' 29'!C17</f>
        <v>149098.21977809112</v>
      </c>
      <c r="K17" s="206">
        <v>12367.939927296839</v>
      </c>
      <c r="L17" s="2196">
        <f t="shared" si="1"/>
        <v>644614.55055770848</v>
      </c>
      <c r="M17" s="204">
        <f>' 26'!D17</f>
        <v>3659474.88228</v>
      </c>
      <c r="N17" s="205">
        <f>' 27'!D17</f>
        <v>686505.83991111</v>
      </c>
      <c r="O17" s="206">
        <f>' 28'!D17</f>
        <v>809738.34008787898</v>
      </c>
      <c r="P17" s="206">
        <f>' 29'!D17</f>
        <v>1591148.8233520845</v>
      </c>
      <c r="Q17" s="206">
        <v>132292.86478199999</v>
      </c>
      <c r="R17" s="2196">
        <f t="shared" si="2"/>
        <v>6879160.7504130742</v>
      </c>
      <c r="S17" s="37"/>
      <c r="T17" s="37"/>
      <c r="U17" s="31"/>
      <c r="V17" s="31"/>
      <c r="W17" s="228"/>
      <c r="X17" s="1914"/>
      <c r="Y17" s="1914"/>
      <c r="AA17" s="31"/>
      <c r="AC17" s="31"/>
      <c r="AD17" s="31"/>
    </row>
    <row r="18" spans="1:30" ht="12" customHeight="1" x14ac:dyDescent="0.25">
      <c r="A18" s="511" t="str">
        <f>' 15'!A18</f>
        <v>listopad</v>
      </c>
      <c r="B18" s="208">
        <f>' 26'!B18</f>
        <v>1695</v>
      </c>
      <c r="C18" s="745">
        <f>' 27'!B18</f>
        <v>6793</v>
      </c>
      <c r="D18" s="209">
        <f>' 28'!B18</f>
        <v>205318</v>
      </c>
      <c r="E18" s="209">
        <f>' 29'!B18</f>
        <v>2625801</v>
      </c>
      <c r="F18" s="2197">
        <f t="shared" si="0"/>
        <v>2839607</v>
      </c>
      <c r="G18" s="208">
        <f>' 26'!C18</f>
        <v>397562.56859593047</v>
      </c>
      <c r="H18" s="745">
        <f>' 27'!C18</f>
        <v>92530.174794787003</v>
      </c>
      <c r="I18" s="209">
        <f>' 28'!C18</f>
        <v>129703.32544231213</v>
      </c>
      <c r="J18" s="209">
        <f>' 29'!C18</f>
        <v>278538.94238545262</v>
      </c>
      <c r="K18" s="209">
        <v>15795.228079139575</v>
      </c>
      <c r="L18" s="2197">
        <f t="shared" si="1"/>
        <v>914130.23929762177</v>
      </c>
      <c r="M18" s="208">
        <f>' 26'!D18</f>
        <v>4242066.75502</v>
      </c>
      <c r="N18" s="745">
        <f>' 27'!D18</f>
        <v>985239.47602121567</v>
      </c>
      <c r="O18" s="209">
        <f>' 28'!D18</f>
        <v>1383659.5130922392</v>
      </c>
      <c r="P18" s="209">
        <f>' 29'!D18</f>
        <v>2971182.2406376209</v>
      </c>
      <c r="Q18" s="209">
        <v>168778.1335997</v>
      </c>
      <c r="R18" s="2197">
        <f t="shared" si="2"/>
        <v>9750926.118370777</v>
      </c>
      <c r="S18" s="37"/>
      <c r="T18" s="37"/>
      <c r="U18" s="31"/>
      <c r="V18" s="31"/>
      <c r="W18" s="228"/>
      <c r="X18" s="1914"/>
      <c r="Y18" s="1914"/>
      <c r="AA18" s="31"/>
      <c r="AC18" s="31"/>
      <c r="AD18" s="31"/>
    </row>
    <row r="19" spans="1:30" ht="12" customHeight="1" x14ac:dyDescent="0.25">
      <c r="A19" s="20" t="str">
        <f>' 15'!A19</f>
        <v>prosinec</v>
      </c>
      <c r="B19" s="208">
        <f>' 26'!B19</f>
        <v>1692</v>
      </c>
      <c r="C19" s="745">
        <f>' 27'!B19</f>
        <v>6817</v>
      </c>
      <c r="D19" s="209">
        <f>' 28'!B19</f>
        <v>205693</v>
      </c>
      <c r="E19" s="209">
        <f>' 29'!B19</f>
        <v>2626417</v>
      </c>
      <c r="F19" s="2197">
        <f t="shared" si="0"/>
        <v>2840619</v>
      </c>
      <c r="G19" s="208">
        <f>' 26'!C19</f>
        <v>398394.21351557539</v>
      </c>
      <c r="H19" s="745">
        <f>' 27'!C19</f>
        <v>109742.84841848</v>
      </c>
      <c r="I19" s="209">
        <f>' 28'!C19</f>
        <v>182160.91964803007</v>
      </c>
      <c r="J19" s="209">
        <f>' 29'!C19</f>
        <v>410435.09912526386</v>
      </c>
      <c r="K19" s="211">
        <v>-5848.318958926201</v>
      </c>
      <c r="L19" s="2202">
        <f t="shared" si="1"/>
        <v>1094884.7617484231</v>
      </c>
      <c r="M19" s="208">
        <f>' 26'!D19</f>
        <v>4250940.5614200002</v>
      </c>
      <c r="N19" s="745">
        <f>' 27'!D19</f>
        <v>1176584.5272680158</v>
      </c>
      <c r="O19" s="209">
        <f>' 28'!D19</f>
        <v>1943270.833844048</v>
      </c>
      <c r="P19" s="209">
        <f>' 29'!D19</f>
        <v>4382918.089029015</v>
      </c>
      <c r="Q19" s="211">
        <v>-62374.931798000056</v>
      </c>
      <c r="R19" s="2202">
        <f t="shared" si="2"/>
        <v>11691339.079763079</v>
      </c>
      <c r="S19" s="213"/>
      <c r="T19" s="37"/>
      <c r="U19" s="31"/>
      <c r="V19" s="31"/>
      <c r="W19" s="228"/>
      <c r="X19" s="1914"/>
      <c r="Y19" s="1914"/>
      <c r="AA19" s="31"/>
      <c r="AC19" s="31"/>
      <c r="AD19" s="31"/>
    </row>
    <row r="20" spans="1:30" ht="12" customHeight="1" x14ac:dyDescent="0.25">
      <c r="A20" s="99" t="str">
        <f>' 15'!A20</f>
        <v>I. čtvrtletí</v>
      </c>
      <c r="B20" s="204">
        <f>' 26'!B20</f>
        <v>1707</v>
      </c>
      <c r="C20" s="205">
        <f>' 27'!B20</f>
        <v>6786</v>
      </c>
      <c r="D20" s="206">
        <f>' 28'!B20</f>
        <v>203548</v>
      </c>
      <c r="E20" s="206">
        <f>' 29'!B20</f>
        <v>2630180</v>
      </c>
      <c r="F20" s="2198">
        <f>F10</f>
        <v>2842221</v>
      </c>
      <c r="G20" s="204">
        <f>' 26'!C20</f>
        <v>1208153.3862820873</v>
      </c>
      <c r="H20" s="205">
        <f>' 27'!C20</f>
        <v>342034.6545442614</v>
      </c>
      <c r="I20" s="206">
        <f>' 28'!C20</f>
        <v>592866.80600110011</v>
      </c>
      <c r="J20" s="206">
        <f>' 29'!C20</f>
        <v>1137521.4984341096</v>
      </c>
      <c r="K20" s="745">
        <v>57353.275733718619</v>
      </c>
      <c r="L20" s="2199">
        <f>SUM(L8:L10)</f>
        <v>3337929.6209952775</v>
      </c>
      <c r="M20" s="204">
        <f>' 26'!D20</f>
        <v>12891221.9603879</v>
      </c>
      <c r="N20" s="205">
        <f>' 27'!D20</f>
        <v>3637056.6880732123</v>
      </c>
      <c r="O20" s="206">
        <f>' 28'!D20</f>
        <v>6324631.9500488658</v>
      </c>
      <c r="P20" s="206">
        <f>' 29'!D20</f>
        <v>12131491.189134069</v>
      </c>
      <c r="Q20" s="745">
        <v>612164.704042</v>
      </c>
      <c r="R20" s="2199">
        <f>SUM(R8:R10)</f>
        <v>35596566.491686046</v>
      </c>
      <c r="U20" s="31"/>
      <c r="V20" s="31"/>
      <c r="W20" s="228"/>
      <c r="X20" s="1914"/>
      <c r="Y20" s="1914"/>
    </row>
    <row r="21" spans="1:30" ht="12" customHeight="1" x14ac:dyDescent="0.25">
      <c r="A21" s="511" t="str">
        <f>' 15'!A21</f>
        <v>II. čtvrtletí</v>
      </c>
      <c r="B21" s="208">
        <f>' 26'!B21</f>
        <v>1695</v>
      </c>
      <c r="C21" s="745">
        <f>' 27'!B21</f>
        <v>6773</v>
      </c>
      <c r="D21" s="209">
        <f>' 28'!B21</f>
        <v>203334</v>
      </c>
      <c r="E21" s="209">
        <f>' 29'!B21</f>
        <v>2626527</v>
      </c>
      <c r="F21" s="2199">
        <f>F13</f>
        <v>2838329</v>
      </c>
      <c r="G21" s="208">
        <f>' 26'!C21</f>
        <v>733536.25059531862</v>
      </c>
      <c r="H21" s="745">
        <f>' 27'!C21</f>
        <v>102948.90299353341</v>
      </c>
      <c r="I21" s="209">
        <f>' 28'!C21</f>
        <v>88895.329078385679</v>
      </c>
      <c r="J21" s="209">
        <f>' 29'!C21</f>
        <v>184807.67430697399</v>
      </c>
      <c r="K21" s="745">
        <v>25537.027918693431</v>
      </c>
      <c r="L21" s="2199">
        <f>SUM(L11:L13)</f>
        <v>1135725.1848929052</v>
      </c>
      <c r="M21" s="208">
        <f>' 26'!D21</f>
        <v>7826968.6033120006</v>
      </c>
      <c r="N21" s="745">
        <f>' 27'!D21</f>
        <v>1093959.4467432257</v>
      </c>
      <c r="O21" s="209">
        <f>' 28'!D21</f>
        <v>948324.704315159</v>
      </c>
      <c r="P21" s="209">
        <f>' 29'!D21</f>
        <v>1970787.4884488992</v>
      </c>
      <c r="Q21" s="745">
        <v>272788.17634079995</v>
      </c>
      <c r="R21" s="2199">
        <f t="shared" ref="R21" si="3">SUM(R11:R13)</f>
        <v>12112828.419160083</v>
      </c>
      <c r="U21" s="31"/>
      <c r="V21" s="31"/>
      <c r="W21" s="228"/>
    </row>
    <row r="22" spans="1:30" ht="12" customHeight="1" x14ac:dyDescent="0.25">
      <c r="A22" s="511" t="str">
        <f>' 15'!A22</f>
        <v>III. čtvrtletí</v>
      </c>
      <c r="B22" s="208">
        <f>' 26'!B22</f>
        <v>1691</v>
      </c>
      <c r="C22" s="745">
        <f>' 27'!B22</f>
        <v>6789</v>
      </c>
      <c r="D22" s="209">
        <f>' 28'!B22</f>
        <v>203766</v>
      </c>
      <c r="E22" s="209">
        <f>' 29'!B22</f>
        <v>2623980</v>
      </c>
      <c r="F22" s="2199">
        <f>F16</f>
        <v>2836226</v>
      </c>
      <c r="G22" s="208">
        <f>' 26'!C22</f>
        <v>774310.80004231201</v>
      </c>
      <c r="H22" s="745">
        <f>' 27'!C22</f>
        <v>90779.062965255725</v>
      </c>
      <c r="I22" s="209">
        <f>' 28'!C22</f>
        <v>48384.548173830597</v>
      </c>
      <c r="J22" s="209">
        <f>' 29'!C22</f>
        <v>115240.17608150883</v>
      </c>
      <c r="K22" s="745">
        <v>26756.782233425478</v>
      </c>
      <c r="L22" s="2199">
        <f>SUM(L14:L16)</f>
        <v>1055471.3694963327</v>
      </c>
      <c r="M22" s="208">
        <f>' 26'!D22</f>
        <v>8262040.6506399987</v>
      </c>
      <c r="N22" s="745">
        <f>' 27'!D22</f>
        <v>979692.97443322814</v>
      </c>
      <c r="O22" s="209">
        <f>' 28'!D22</f>
        <v>516160.55439663061</v>
      </c>
      <c r="P22" s="209">
        <f>' 29'!D22</f>
        <v>1231298.6532373813</v>
      </c>
      <c r="Q22" s="745">
        <v>286397.38034050004</v>
      </c>
      <c r="R22" s="2199">
        <f t="shared" ref="R22" si="4">SUM(R14:R16)</f>
        <v>11275590.213047739</v>
      </c>
      <c r="U22" s="31"/>
      <c r="V22" s="31"/>
      <c r="W22" s="228"/>
    </row>
    <row r="23" spans="1:30" ht="12" customHeight="1" x14ac:dyDescent="0.25">
      <c r="A23" s="20" t="str">
        <f>' 15'!A23</f>
        <v>IV. čtvrtletí</v>
      </c>
      <c r="B23" s="208">
        <f>' 26'!B23</f>
        <v>1692</v>
      </c>
      <c r="C23" s="745">
        <f>' 27'!B23</f>
        <v>6817</v>
      </c>
      <c r="D23" s="209">
        <f>' 28'!B23</f>
        <v>205693</v>
      </c>
      <c r="E23" s="209">
        <f>' 29'!B23</f>
        <v>2626417</v>
      </c>
      <c r="F23" s="2200">
        <f>F19</f>
        <v>2840619</v>
      </c>
      <c r="G23" s="208">
        <f>' 26'!C23</f>
        <v>1138919.3798098695</v>
      </c>
      <c r="H23" s="745">
        <f>' 27'!C23</f>
        <v>266554.48119388253</v>
      </c>
      <c r="I23" s="209">
        <f>' 28'!C23</f>
        <v>387768.58026368369</v>
      </c>
      <c r="J23" s="209">
        <f>' 29'!C23</f>
        <v>838072.26128880761</v>
      </c>
      <c r="K23" s="218">
        <v>22314.849047510212</v>
      </c>
      <c r="L23" s="2200">
        <f>SUM(L17:L19)</f>
        <v>2653629.5516037531</v>
      </c>
      <c r="M23" s="208">
        <f>' 26'!D23</f>
        <v>12152482.198720001</v>
      </c>
      <c r="N23" s="745">
        <f>' 27'!D23</f>
        <v>2848329.8432003413</v>
      </c>
      <c r="O23" s="209">
        <f>' 28'!D23</f>
        <v>4136668.6870241659</v>
      </c>
      <c r="P23" s="209">
        <f>' 29'!D23</f>
        <v>8945249.1530187204</v>
      </c>
      <c r="Q23" s="218">
        <v>238696.06658369995</v>
      </c>
      <c r="R23" s="2200">
        <f t="shared" ref="R23" si="5">SUM(R17:R19)</f>
        <v>28321425.948546931</v>
      </c>
      <c r="S23" s="21"/>
      <c r="U23" s="1913"/>
      <c r="V23" s="1913"/>
      <c r="W23" s="228"/>
    </row>
    <row r="24" spans="1:30" ht="12" customHeight="1" x14ac:dyDescent="0.25">
      <c r="A24" s="517" t="str">
        <f>' 15'!A24</f>
        <v>I. pololetí</v>
      </c>
      <c r="B24" s="204">
        <f>' 26'!B24</f>
        <v>1695</v>
      </c>
      <c r="C24" s="798">
        <f>' 27'!B24</f>
        <v>6773</v>
      </c>
      <c r="D24" s="794">
        <f>' 28'!B24</f>
        <v>203334</v>
      </c>
      <c r="E24" s="794">
        <f>' 29'!B24</f>
        <v>2626527</v>
      </c>
      <c r="F24" s="2198">
        <f>F13</f>
        <v>2838329</v>
      </c>
      <c r="G24" s="204">
        <f>' 26'!C24</f>
        <v>1941689.6368774059</v>
      </c>
      <c r="H24" s="798">
        <f>' 27'!C24</f>
        <v>444983.55753779481</v>
      </c>
      <c r="I24" s="794">
        <f>' 28'!C24</f>
        <v>681762.13507948583</v>
      </c>
      <c r="J24" s="794">
        <f>' 29'!C24</f>
        <v>1322329.1727410834</v>
      </c>
      <c r="K24" s="798">
        <v>82890.303652412054</v>
      </c>
      <c r="L24" s="2198">
        <f>SUM(L8:L13)</f>
        <v>4473654.8058881825</v>
      </c>
      <c r="M24" s="204">
        <f>' 26'!D24</f>
        <v>20718190.563699901</v>
      </c>
      <c r="N24" s="798">
        <f>' 27'!D24</f>
        <v>4731016.134816438</v>
      </c>
      <c r="O24" s="794">
        <f>' 28'!D24</f>
        <v>7272956.6543640243</v>
      </c>
      <c r="P24" s="794">
        <f>' 29'!D24</f>
        <v>14102278.677582968</v>
      </c>
      <c r="Q24" s="205">
        <v>884952.88038280001</v>
      </c>
      <c r="R24" s="2198">
        <f t="shared" ref="R24" si="6">SUM(R8:R13)</f>
        <v>47709394.910846129</v>
      </c>
      <c r="U24" s="31"/>
      <c r="V24" s="31"/>
      <c r="W24" s="228"/>
    </row>
    <row r="25" spans="1:30" ht="12" customHeight="1" x14ac:dyDescent="0.25">
      <c r="A25" s="20" t="str">
        <f>' 15'!A25</f>
        <v>II. pololetí</v>
      </c>
      <c r="B25" s="208">
        <f>' 26'!B25</f>
        <v>1692</v>
      </c>
      <c r="C25" s="745">
        <f>' 27'!B25</f>
        <v>6817</v>
      </c>
      <c r="D25" s="209">
        <f>' 28'!B25</f>
        <v>205693</v>
      </c>
      <c r="E25" s="209">
        <f>' 29'!B25</f>
        <v>2626417</v>
      </c>
      <c r="F25" s="2199">
        <f>F19</f>
        <v>2840619</v>
      </c>
      <c r="G25" s="208">
        <f>' 26'!C25</f>
        <v>1913230.1798521816</v>
      </c>
      <c r="H25" s="745">
        <f>' 27'!C25</f>
        <v>357333.54415913823</v>
      </c>
      <c r="I25" s="209">
        <f>' 28'!C25</f>
        <v>436153.1284375143</v>
      </c>
      <c r="J25" s="209">
        <f>' 29'!C25</f>
        <v>953312.43737031647</v>
      </c>
      <c r="K25" s="745">
        <v>49071.63128093569</v>
      </c>
      <c r="L25" s="2199">
        <f>SUM(L14:L19)</f>
        <v>3709100.9211000865</v>
      </c>
      <c r="M25" s="208">
        <f>' 26'!D25</f>
        <v>20414522.84936</v>
      </c>
      <c r="N25" s="745">
        <f>' 27'!D25</f>
        <v>3828022.8176335697</v>
      </c>
      <c r="O25" s="209">
        <f>' 28'!D25</f>
        <v>4652829.2414207971</v>
      </c>
      <c r="P25" s="209">
        <f>' 29'!D25</f>
        <v>10176547.806256101</v>
      </c>
      <c r="Q25" s="745">
        <v>525093.44692419993</v>
      </c>
      <c r="R25" s="2199">
        <f t="shared" ref="R25" si="7">SUM(R14:R19)</f>
        <v>39597016.161594667</v>
      </c>
      <c r="U25" s="31"/>
      <c r="V25" s="31"/>
      <c r="W25" s="228"/>
    </row>
    <row r="26" spans="1:30" ht="12" customHeight="1" x14ac:dyDescent="0.25">
      <c r="A26" s="927" t="str">
        <f>' 15'!A26</f>
        <v>rok</v>
      </c>
      <c r="B26" s="204">
        <f>' 26'!B26</f>
        <v>1692</v>
      </c>
      <c r="C26" s="205">
        <f>' 27'!B26</f>
        <v>6817</v>
      </c>
      <c r="D26" s="206">
        <f>' 28'!B26</f>
        <v>205693</v>
      </c>
      <c r="E26" s="206">
        <f>' 29'!B26</f>
        <v>2626417</v>
      </c>
      <c r="F26" s="2198">
        <f t="shared" ref="F26" si="8">F19</f>
        <v>2840619</v>
      </c>
      <c r="G26" s="204">
        <f>' 26'!C26</f>
        <v>3854919.8167295875</v>
      </c>
      <c r="H26" s="205">
        <f>' 27'!C26</f>
        <v>802317.10169693304</v>
      </c>
      <c r="I26" s="206">
        <f>' 28'!C26</f>
        <v>1117915.2635170002</v>
      </c>
      <c r="J26" s="206">
        <f>' 29'!C26</f>
        <v>2275641.6101114</v>
      </c>
      <c r="K26" s="798">
        <v>131961.93493334774</v>
      </c>
      <c r="L26" s="2198">
        <f>SUM(L8:L19)</f>
        <v>8182755.726988269</v>
      </c>
      <c r="M26" s="204">
        <f>' 26'!D26</f>
        <v>41132713.413059898</v>
      </c>
      <c r="N26" s="205">
        <f>' 27'!D26</f>
        <v>8559038.9524500072</v>
      </c>
      <c r="O26" s="206">
        <f>' 28'!D26</f>
        <v>11925785.895784821</v>
      </c>
      <c r="P26" s="206">
        <f>' 29'!D26</f>
        <v>24278826.483839072</v>
      </c>
      <c r="Q26" s="798">
        <v>1410046.3273069998</v>
      </c>
      <c r="R26" s="2198">
        <f t="shared" ref="R26" si="9">SUM(R8:R19)</f>
        <v>87306411.072440803</v>
      </c>
      <c r="S26" s="768"/>
      <c r="U26" s="31"/>
      <c r="V26" s="31"/>
      <c r="W26" s="228"/>
    </row>
    <row r="27" spans="1:30" ht="12" customHeight="1" x14ac:dyDescent="0.25">
      <c r="B27" s="745"/>
      <c r="C27" s="745"/>
      <c r="D27" s="209"/>
      <c r="E27" s="209"/>
      <c r="F27" s="2201"/>
      <c r="G27" s="745"/>
      <c r="H27" s="745"/>
      <c r="I27" s="209"/>
      <c r="J27" s="209"/>
      <c r="L27" s="2201"/>
      <c r="M27" s="745"/>
      <c r="N27" s="745"/>
      <c r="O27" s="209"/>
      <c r="P27" s="209"/>
      <c r="R27" s="2201"/>
      <c r="U27" s="31"/>
      <c r="V27" s="31"/>
      <c r="W27" s="228"/>
    </row>
    <row r="28" spans="1:30" ht="12" customHeight="1" x14ac:dyDescent="0.25">
      <c r="A28" s="927">
        <v>2009</v>
      </c>
      <c r="B28" s="208">
        <v>1743</v>
      </c>
      <c r="C28" s="745">
        <v>6714</v>
      </c>
      <c r="D28" s="209">
        <v>199000</v>
      </c>
      <c r="E28" s="209">
        <v>2664090</v>
      </c>
      <c r="F28" s="2197">
        <v>2871547</v>
      </c>
      <c r="G28" s="208">
        <v>3421479.4389663227</v>
      </c>
      <c r="H28" s="745">
        <v>821745.27779024339</v>
      </c>
      <c r="I28" s="209">
        <v>1186211.8893894574</v>
      </c>
      <c r="J28" s="209">
        <v>2514474.8027285603</v>
      </c>
      <c r="K28" s="209">
        <v>217388.59112541564</v>
      </c>
      <c r="L28" s="2197">
        <v>8161300</v>
      </c>
      <c r="M28" s="208">
        <v>36171061.733797006</v>
      </c>
      <c r="N28" s="745">
        <v>8678136.2961749993</v>
      </c>
      <c r="O28" s="209">
        <v>12526425.094348144</v>
      </c>
      <c r="P28" s="209">
        <v>26548997.315593023</v>
      </c>
      <c r="Q28" s="209">
        <v>2291579.5600868315</v>
      </c>
      <c r="R28" s="2197">
        <v>86216200</v>
      </c>
      <c r="S28" s="207"/>
      <c r="U28" s="31"/>
      <c r="V28" s="31"/>
      <c r="W28" s="228"/>
      <c r="X28" s="228"/>
    </row>
    <row r="29" spans="1:30" ht="12" customHeight="1" x14ac:dyDescent="0.25">
      <c r="A29" s="802">
        <v>2010</v>
      </c>
      <c r="B29" s="208">
        <v>1742</v>
      </c>
      <c r="C29" s="745">
        <v>7021</v>
      </c>
      <c r="D29" s="209">
        <v>198449</v>
      </c>
      <c r="E29" s="209">
        <v>2663422</v>
      </c>
      <c r="F29" s="2202">
        <v>2870634</v>
      </c>
      <c r="G29" s="208">
        <v>3650037.5800403813</v>
      </c>
      <c r="H29" s="745">
        <v>881003.7517394172</v>
      </c>
      <c r="I29" s="209">
        <v>1365455.5156325032</v>
      </c>
      <c r="J29" s="209">
        <v>2905522.696831625</v>
      </c>
      <c r="K29" s="211">
        <v>177180.45575607382</v>
      </c>
      <c r="L29" s="2202">
        <v>8979200</v>
      </c>
      <c r="M29" s="208">
        <v>38677391.023540005</v>
      </c>
      <c r="N29" s="745">
        <v>9332808.2508700006</v>
      </c>
      <c r="O29" s="209">
        <v>14465257.677185934</v>
      </c>
      <c r="P29" s="209">
        <v>30785671.772283606</v>
      </c>
      <c r="Q29" s="211">
        <v>1877271.2761204541</v>
      </c>
      <c r="R29" s="2202">
        <v>95138400</v>
      </c>
      <c r="S29" s="221"/>
      <c r="U29" s="31"/>
      <c r="V29" s="31"/>
      <c r="W29" s="228"/>
      <c r="X29" s="228"/>
    </row>
    <row r="30" spans="1:30" ht="12" customHeight="1" x14ac:dyDescent="0.25">
      <c r="A30" s="927">
        <v>2011</v>
      </c>
      <c r="B30" s="204">
        <v>1707</v>
      </c>
      <c r="C30" s="798">
        <v>7033</v>
      </c>
      <c r="D30" s="794">
        <v>200496</v>
      </c>
      <c r="E30" s="794">
        <v>2659787</v>
      </c>
      <c r="F30" s="2197">
        <v>2869023</v>
      </c>
      <c r="G30" s="204">
        <v>3544517.7146528307</v>
      </c>
      <c r="H30" s="798">
        <v>782883.88973771583</v>
      </c>
      <c r="I30" s="794">
        <v>1159817.3896996931</v>
      </c>
      <c r="J30" s="794">
        <v>2443944.6972930189</v>
      </c>
      <c r="K30" s="209">
        <v>154636.30861674156</v>
      </c>
      <c r="L30" s="2197">
        <v>8085800</v>
      </c>
      <c r="M30" s="204">
        <v>37545675.106721006</v>
      </c>
      <c r="N30" s="798">
        <v>8290204.7356210006</v>
      </c>
      <c r="O30" s="794">
        <v>12283073.733192515</v>
      </c>
      <c r="P30" s="794">
        <v>25889047.704155978</v>
      </c>
      <c r="Q30" s="209">
        <v>1637598.7203094959</v>
      </c>
      <c r="R30" s="2197">
        <v>85645600</v>
      </c>
      <c r="S30" s="212"/>
      <c r="U30" s="31"/>
      <c r="V30" s="31"/>
      <c r="W30" s="228"/>
      <c r="X30" s="228"/>
    </row>
    <row r="31" spans="1:30" ht="12" customHeight="1" x14ac:dyDescent="0.25">
      <c r="A31" s="928">
        <v>2012</v>
      </c>
      <c r="B31" s="208">
        <v>1652</v>
      </c>
      <c r="C31" s="745">
        <v>6939</v>
      </c>
      <c r="D31" s="209">
        <v>202807</v>
      </c>
      <c r="E31" s="209">
        <v>2656685.1</v>
      </c>
      <c r="F31" s="2202">
        <v>2868083.1</v>
      </c>
      <c r="G31" s="208">
        <v>3542741.3316356624</v>
      </c>
      <c r="H31" s="745">
        <v>801433.25080113055</v>
      </c>
      <c r="I31" s="209">
        <v>1196669.5217189353</v>
      </c>
      <c r="J31" s="209">
        <v>2468975.0847144169</v>
      </c>
      <c r="K31" s="211">
        <v>148405.8161801789</v>
      </c>
      <c r="L31" s="2202">
        <v>8158225.0050503239</v>
      </c>
      <c r="M31" s="208">
        <v>37484925.936778106</v>
      </c>
      <c r="N31" s="745">
        <v>8478185.6781380028</v>
      </c>
      <c r="O31" s="209">
        <v>12661480.467877559</v>
      </c>
      <c r="P31" s="209">
        <v>26130960.325314149</v>
      </c>
      <c r="Q31" s="211">
        <v>1570229.9434706718</v>
      </c>
      <c r="R31" s="2202">
        <v>86325782.351578489</v>
      </c>
      <c r="S31" s="221"/>
      <c r="U31" s="31"/>
      <c r="V31" s="31"/>
      <c r="W31" s="228"/>
      <c r="X31" s="228"/>
    </row>
    <row r="32" spans="1:30" ht="12" customHeight="1" x14ac:dyDescent="0.25">
      <c r="A32" s="511">
        <v>2013</v>
      </c>
      <c r="B32" s="204">
        <v>1637</v>
      </c>
      <c r="C32" s="798">
        <v>6946</v>
      </c>
      <c r="D32" s="794">
        <v>201273.9</v>
      </c>
      <c r="E32" s="794">
        <v>2650488</v>
      </c>
      <c r="F32" s="2197">
        <v>2860344.9</v>
      </c>
      <c r="G32" s="204">
        <v>3627323.0662095109</v>
      </c>
      <c r="H32" s="798">
        <v>819144.45046701445</v>
      </c>
      <c r="I32" s="794">
        <v>1204242.4930758923</v>
      </c>
      <c r="J32" s="794">
        <v>2473738.6571432869</v>
      </c>
      <c r="K32" s="209">
        <v>152645.74787374586</v>
      </c>
      <c r="L32" s="2197">
        <v>8277094.4147694502</v>
      </c>
      <c r="M32" s="204">
        <v>38572429.434018999</v>
      </c>
      <c r="N32" s="798">
        <v>8704030.6067480016</v>
      </c>
      <c r="O32" s="794">
        <v>12790786.275041422</v>
      </c>
      <c r="P32" s="794">
        <v>26279114.664131485</v>
      </c>
      <c r="Q32" s="209">
        <v>1622236.8157796264</v>
      </c>
      <c r="R32" s="2197">
        <v>87968597.795719534</v>
      </c>
      <c r="S32" s="37"/>
      <c r="U32" s="31"/>
      <c r="V32" s="31"/>
      <c r="W32" s="228"/>
      <c r="X32" s="228"/>
    </row>
    <row r="33" spans="1:24" ht="12" customHeight="1" x14ac:dyDescent="0.25">
      <c r="A33" s="928">
        <v>2014</v>
      </c>
      <c r="B33" s="208">
        <v>1599</v>
      </c>
      <c r="C33" s="745">
        <v>6841</v>
      </c>
      <c r="D33" s="209">
        <v>197824</v>
      </c>
      <c r="E33" s="209">
        <v>2642898</v>
      </c>
      <c r="F33" s="2202">
        <v>2849162</v>
      </c>
      <c r="G33" s="208">
        <v>3410397.2052618805</v>
      </c>
      <c r="H33" s="745">
        <v>712956.65283609333</v>
      </c>
      <c r="I33" s="209">
        <v>980633.63749940379</v>
      </c>
      <c r="J33" s="209">
        <v>1999119.7194391894</v>
      </c>
      <c r="K33" s="211">
        <v>177312.53456284851</v>
      </c>
      <c r="L33" s="2202">
        <v>7280419.7495994158</v>
      </c>
      <c r="M33" s="208">
        <v>36263816.274877004</v>
      </c>
      <c r="N33" s="745">
        <v>7577965.2374860002</v>
      </c>
      <c r="O33" s="209">
        <v>10423643.860056013</v>
      </c>
      <c r="P33" s="209">
        <v>21252655.795773141</v>
      </c>
      <c r="Q33" s="211">
        <v>1891038.4067976475</v>
      </c>
      <c r="R33" s="2202">
        <v>77409119.574989796</v>
      </c>
      <c r="S33" s="221"/>
      <c r="U33" s="31"/>
      <c r="V33" s="31"/>
      <c r="W33" s="228"/>
      <c r="X33" s="228"/>
    </row>
    <row r="34" spans="1:24" ht="12" customHeight="1" x14ac:dyDescent="0.25">
      <c r="A34" s="927">
        <v>2015</v>
      </c>
      <c r="B34" s="204">
        <v>1606</v>
      </c>
      <c r="C34" s="798">
        <v>6814</v>
      </c>
      <c r="D34" s="794">
        <v>199725</v>
      </c>
      <c r="E34" s="794">
        <v>2636189</v>
      </c>
      <c r="F34" s="2197">
        <v>2844334</v>
      </c>
      <c r="G34" s="204">
        <v>3522761.6740966924</v>
      </c>
      <c r="H34" s="798">
        <v>740547.16276384518</v>
      </c>
      <c r="I34" s="794">
        <v>1057163.4652972291</v>
      </c>
      <c r="J34" s="794">
        <v>2171135.5106019503</v>
      </c>
      <c r="K34" s="209">
        <v>115956.82018521987</v>
      </c>
      <c r="L34" s="2197">
        <v>7607564.6329449378</v>
      </c>
      <c r="M34" s="204">
        <v>37559635.195127994</v>
      </c>
      <c r="N34" s="798">
        <v>7890518.1577660004</v>
      </c>
      <c r="O34" s="794">
        <v>11257688.3182912</v>
      </c>
      <c r="P34" s="794">
        <v>23123104.062590908</v>
      </c>
      <c r="Q34" s="209">
        <v>1236955.6900010556</v>
      </c>
      <c r="R34" s="2197">
        <v>81067901.423777163</v>
      </c>
      <c r="S34" s="37"/>
      <c r="U34" s="31"/>
      <c r="V34" s="31"/>
      <c r="W34" s="228"/>
      <c r="X34" s="228"/>
    </row>
    <row r="35" spans="1:24" ht="12" customHeight="1" x14ac:dyDescent="0.25">
      <c r="A35" s="802">
        <v>2016</v>
      </c>
      <c r="B35" s="208">
        <v>1618</v>
      </c>
      <c r="C35" s="745">
        <v>6823</v>
      </c>
      <c r="D35" s="209">
        <v>199995</v>
      </c>
      <c r="E35" s="209">
        <v>2632037</v>
      </c>
      <c r="F35" s="2202">
        <v>2840473</v>
      </c>
      <c r="G35" s="208">
        <v>3836358.4581271773</v>
      </c>
      <c r="H35" s="745">
        <v>801511.80511781632</v>
      </c>
      <c r="I35" s="209">
        <v>1152681.5890783148</v>
      </c>
      <c r="J35" s="209">
        <v>2368461.0261057094</v>
      </c>
      <c r="K35" s="211">
        <v>96121.355104837567</v>
      </c>
      <c r="L35" s="2202">
        <v>8255134.2335338555</v>
      </c>
      <c r="M35" s="208">
        <v>41022704.505940005</v>
      </c>
      <c r="N35" s="745">
        <v>8566822.965175001</v>
      </c>
      <c r="O35" s="209">
        <v>12316757.98453786</v>
      </c>
      <c r="P35" s="209">
        <v>25309234.459076907</v>
      </c>
      <c r="Q35" s="211">
        <v>1027647.3024702221</v>
      </c>
      <c r="R35" s="2202">
        <v>88243167.217199996</v>
      </c>
      <c r="S35" s="221"/>
      <c r="U35" s="31"/>
      <c r="V35" s="31"/>
      <c r="W35" s="228"/>
      <c r="X35" s="228"/>
    </row>
    <row r="36" spans="1:24" ht="12" customHeight="1" x14ac:dyDescent="0.25">
      <c r="A36" s="927">
        <v>2017</v>
      </c>
      <c r="B36" s="204">
        <v>1703</v>
      </c>
      <c r="C36" s="798">
        <v>6817</v>
      </c>
      <c r="D36" s="794">
        <v>203138</v>
      </c>
      <c r="E36" s="794">
        <v>2632599</v>
      </c>
      <c r="F36" s="2197">
        <v>2844257</v>
      </c>
      <c r="G36" s="204">
        <v>3847746</v>
      </c>
      <c r="H36" s="798">
        <v>905811.00000000012</v>
      </c>
      <c r="I36" s="794">
        <v>1238757.2516670562</v>
      </c>
      <c r="J36" s="794">
        <v>2427268.7824260001</v>
      </c>
      <c r="K36" s="209">
        <v>107899.71932586282</v>
      </c>
      <c r="L36" s="2197">
        <v>8527482.7534189187</v>
      </c>
      <c r="M36" s="204">
        <v>41058748.2441696</v>
      </c>
      <c r="N36" s="798">
        <v>9665069.4472600017</v>
      </c>
      <c r="O36" s="794">
        <v>13218065.533287004</v>
      </c>
      <c r="P36" s="794">
        <v>25902114.578212999</v>
      </c>
      <c r="Q36" s="209">
        <v>1152223.9240501821</v>
      </c>
      <c r="R36" s="2197">
        <v>90996221.726979792</v>
      </c>
      <c r="S36" s="37"/>
      <c r="U36" s="31"/>
      <c r="V36" s="31"/>
      <c r="W36" s="228"/>
      <c r="X36" s="228"/>
    </row>
    <row r="37" spans="1:24" ht="12" customHeight="1" x14ac:dyDescent="0.25">
      <c r="A37" s="927">
        <v>2018</v>
      </c>
      <c r="B37" s="208">
        <f>' 26'!B37</f>
        <v>1692</v>
      </c>
      <c r="C37" s="745">
        <f>' 27'!B37</f>
        <v>6817</v>
      </c>
      <c r="D37" s="209">
        <f>' 28'!B37</f>
        <v>205693</v>
      </c>
      <c r="E37" s="209">
        <f>' 29'!B37</f>
        <v>2626417</v>
      </c>
      <c r="F37" s="2197">
        <f t="shared" ref="F37" si="10">SUM(B37:E37)</f>
        <v>2840619</v>
      </c>
      <c r="G37" s="208">
        <f>' 26'!C37</f>
        <v>3854919.8167295875</v>
      </c>
      <c r="H37" s="745">
        <f>' 27'!C37</f>
        <v>802317.10169693304</v>
      </c>
      <c r="I37" s="209">
        <f>' 28'!C37</f>
        <v>1117915.2635170002</v>
      </c>
      <c r="J37" s="209">
        <f>' 29'!C37</f>
        <v>2275641.6101114</v>
      </c>
      <c r="K37" s="209">
        <f>K26</f>
        <v>131961.93493334774</v>
      </c>
      <c r="L37" s="2197">
        <f t="shared" ref="L37" si="11">SUM(G37:K37)</f>
        <v>8182755.726988269</v>
      </c>
      <c r="M37" s="208">
        <f>' 26'!D37</f>
        <v>41132713.413059898</v>
      </c>
      <c r="N37" s="745">
        <f>' 27'!D37</f>
        <v>8559038.9524500072</v>
      </c>
      <c r="O37" s="209">
        <f>' 28'!D37</f>
        <v>11925785.895784821</v>
      </c>
      <c r="P37" s="209">
        <f>' 29'!D37</f>
        <v>24278826.483839072</v>
      </c>
      <c r="Q37" s="209">
        <f>Q26</f>
        <v>1410046.3273069998</v>
      </c>
      <c r="R37" s="2197">
        <f>SUM(M37:Q37)</f>
        <v>87306411.072440788</v>
      </c>
      <c r="S37" s="37"/>
      <c r="U37" s="31"/>
      <c r="V37" s="31"/>
      <c r="W37" s="228"/>
      <c r="X37" s="228"/>
    </row>
    <row r="38" spans="1:24" ht="9.9499999999999993" customHeight="1" x14ac:dyDescent="0.25">
      <c r="F38" s="2203"/>
      <c r="G38" s="800"/>
      <c r="H38" s="217"/>
      <c r="I38" s="217"/>
      <c r="J38" s="217"/>
      <c r="K38" s="217"/>
      <c r="L38" s="217"/>
      <c r="M38" s="217"/>
      <c r="N38" s="421"/>
      <c r="O38" s="800"/>
      <c r="P38" s="800"/>
      <c r="Q38" s="800"/>
      <c r="R38" s="800"/>
      <c r="U38" s="31"/>
      <c r="W38" s="228"/>
      <c r="X38" s="228"/>
    </row>
    <row r="39" spans="1:24" ht="12" customHeight="1" x14ac:dyDescent="0.25">
      <c r="D39" s="2584"/>
      <c r="E39" s="801"/>
      <c r="F39" s="54"/>
      <c r="G39" s="800"/>
      <c r="H39" s="800"/>
      <c r="I39" s="421"/>
      <c r="J39" s="421"/>
      <c r="K39" s="421"/>
      <c r="L39" s="421"/>
      <c r="M39" s="421"/>
      <c r="N39" s="421"/>
      <c r="O39" s="800"/>
      <c r="P39" s="800"/>
      <c r="Q39" s="800"/>
      <c r="R39" s="800"/>
      <c r="U39" s="31"/>
      <c r="W39" s="228"/>
      <c r="X39" s="228"/>
    </row>
    <row r="40" spans="1:24" ht="12" customHeight="1" x14ac:dyDescent="0.25">
      <c r="D40" s="2584"/>
      <c r="U40" s="31"/>
    </row>
    <row r="41" spans="1:24" ht="12" customHeight="1" x14ac:dyDescent="0.25"/>
    <row r="42" spans="1:24" ht="12" customHeight="1" x14ac:dyDescent="0.25">
      <c r="B42" s="229"/>
      <c r="C42" s="229"/>
      <c r="D42" s="229"/>
      <c r="E42" s="229"/>
      <c r="F42" s="31"/>
    </row>
    <row r="43" spans="1:24" ht="12" customHeight="1" x14ac:dyDescent="0.25"/>
    <row r="44" spans="1:24" ht="12" customHeight="1" x14ac:dyDescent="0.25"/>
  </sheetData>
  <mergeCells count="11">
    <mergeCell ref="D39:D40"/>
    <mergeCell ref="B6:F6"/>
    <mergeCell ref="G6:L6"/>
    <mergeCell ref="M6:R6"/>
    <mergeCell ref="A2:P2"/>
    <mergeCell ref="Q2:S2"/>
    <mergeCell ref="G4:R4"/>
    <mergeCell ref="B4:F4"/>
    <mergeCell ref="B5:F5"/>
    <mergeCell ref="G5:L5"/>
    <mergeCell ref="M5:R5"/>
  </mergeCells>
  <pageMargins left="0.51181102362204722" right="0.31496062992125984" top="0.59055118110236227" bottom="0.59055118110236227" header="0.31496062992125984" footer="0.31496062992125984"/>
  <pageSetup paperSize="9" orientation="landscape" r:id="rId1"/>
  <headerFooter alignWithMargins="0">
    <oddFooter>&amp;C32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"/>
  <sheetViews>
    <sheetView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18.28515625" style="289" customWidth="1"/>
    <col min="2" max="8" width="10.7109375" style="289" customWidth="1"/>
    <col min="9" max="9" width="1.85546875" style="289" customWidth="1"/>
    <col min="10" max="10" width="10.140625" style="289" bestFit="1" customWidth="1"/>
    <col min="11" max="11" width="9.5703125" style="289" bestFit="1" customWidth="1"/>
    <col min="12" max="12" width="11.140625" style="289" customWidth="1"/>
    <col min="13" max="15" width="9.140625" style="289"/>
    <col min="16" max="16" width="10.85546875" style="289" bestFit="1" customWidth="1"/>
    <col min="17" max="17" width="11.7109375" style="289" bestFit="1" customWidth="1"/>
    <col min="18" max="16384" width="9.140625" style="289"/>
  </cols>
  <sheetData>
    <row r="1" spans="1:20" ht="21" customHeight="1" x14ac:dyDescent="0.2"/>
    <row r="2" spans="1:20" ht="19.5" customHeight="1" thickBot="1" x14ac:dyDescent="0.25">
      <c r="A2" s="2601" t="s">
        <v>745</v>
      </c>
      <c r="B2" s="2601"/>
      <c r="C2" s="2601"/>
      <c r="D2" s="2601"/>
      <c r="E2" s="2601"/>
      <c r="F2" s="2601"/>
      <c r="G2" s="2601"/>
      <c r="H2" s="2602" t="s">
        <v>538</v>
      </c>
      <c r="I2" s="2602"/>
    </row>
    <row r="3" spans="1:20" ht="19.5" customHeight="1" x14ac:dyDescent="0.2">
      <c r="A3" s="685"/>
      <c r="B3" s="685"/>
      <c r="C3" s="685"/>
      <c r="D3" s="685"/>
      <c r="E3" s="685"/>
      <c r="F3" s="685"/>
      <c r="G3" s="685"/>
      <c r="H3" s="685"/>
      <c r="I3" s="607"/>
    </row>
    <row r="4" spans="1:20" ht="15" customHeight="1" x14ac:dyDescent="0.2">
      <c r="A4" s="2599" t="s">
        <v>743</v>
      </c>
      <c r="B4" s="2599"/>
      <c r="C4" s="2599"/>
      <c r="D4" s="2599"/>
      <c r="E4" s="2599"/>
      <c r="F4" s="2599"/>
      <c r="G4" s="2599"/>
      <c r="H4" s="2599"/>
      <c r="I4" s="2599"/>
    </row>
    <row r="5" spans="1:20" ht="14.1" customHeight="1" x14ac:dyDescent="0.25">
      <c r="A5" s="343"/>
      <c r="B5" s="1997"/>
      <c r="C5" s="2204" t="str">
        <f>' 32'!G7</f>
        <v>VO</v>
      </c>
      <c r="D5" s="2205" t="str">
        <f>' 32'!H7</f>
        <v>SO</v>
      </c>
      <c r="E5" s="2206" t="str">
        <f>' 32'!I7</f>
        <v>MO</v>
      </c>
      <c r="F5" s="2207" t="str">
        <f>' 32'!J7</f>
        <v>DOM</v>
      </c>
      <c r="G5" s="2208" t="str">
        <f>' 32'!K7</f>
        <v>OP</v>
      </c>
      <c r="H5" s="1989" t="str">
        <f>' 32'!L7</f>
        <v>Celkem</v>
      </c>
      <c r="I5" s="1993"/>
    </row>
    <row r="6" spans="1:20" ht="15.95" customHeight="1" x14ac:dyDescent="0.2">
      <c r="A6" s="2605" t="s">
        <v>809</v>
      </c>
      <c r="B6" s="2606"/>
      <c r="C6" s="1991">
        <f>' 32'!G26</f>
        <v>3854919.8167295875</v>
      </c>
      <c r="D6" s="1991">
        <f>' 32'!H26</f>
        <v>802317.10169693304</v>
      </c>
      <c r="E6" s="1991">
        <f>' 32'!I26</f>
        <v>1117915.2635170002</v>
      </c>
      <c r="F6" s="1991">
        <f>' 32'!J26</f>
        <v>2275641.6101114</v>
      </c>
      <c r="G6" s="1991">
        <f>' 32'!K26</f>
        <v>131961.93493334774</v>
      </c>
      <c r="H6" s="1991">
        <f>' 32'!L26</f>
        <v>8182755.726988269</v>
      </c>
      <c r="I6" s="1994"/>
    </row>
    <row r="7" spans="1:20" ht="15.95" customHeight="1" x14ac:dyDescent="0.2">
      <c r="A7" s="2607" t="s">
        <v>810</v>
      </c>
      <c r="B7" s="2608"/>
      <c r="C7" s="1990">
        <f>' 32'!M26</f>
        <v>41132713.413059898</v>
      </c>
      <c r="D7" s="1990">
        <f>' 32'!N26</f>
        <v>8559038.9524500072</v>
      </c>
      <c r="E7" s="1990">
        <f>' 32'!O26</f>
        <v>11925785.895784821</v>
      </c>
      <c r="F7" s="1990">
        <f>' 32'!P26</f>
        <v>24278826.483839072</v>
      </c>
      <c r="G7" s="1990">
        <f>' 32'!Q26</f>
        <v>1410046.3273069998</v>
      </c>
      <c r="H7" s="1990">
        <f>' 32'!R26</f>
        <v>87306411.072440803</v>
      </c>
      <c r="I7" s="1993"/>
      <c r="K7" s="308"/>
      <c r="L7" s="308"/>
      <c r="M7" s="308"/>
      <c r="N7" s="1032"/>
      <c r="O7" s="1032"/>
      <c r="P7" s="308"/>
    </row>
    <row r="8" spans="1:20" ht="15.95" customHeight="1" x14ac:dyDescent="0.25">
      <c r="A8" s="2603" t="s">
        <v>811</v>
      </c>
      <c r="B8" s="2604"/>
      <c r="C8" s="2024">
        <f>C6/$H$6</f>
        <v>0.47110288334959532</v>
      </c>
      <c r="D8" s="2024">
        <f t="shared" ref="D8:G8" si="0">D6/$H$6</f>
        <v>9.8049743688515614E-2</v>
      </c>
      <c r="E8" s="2024">
        <f t="shared" si="0"/>
        <v>0.1366184328135209</v>
      </c>
      <c r="F8" s="2024">
        <f t="shared" si="0"/>
        <v>0.27810210716738193</v>
      </c>
      <c r="G8" s="2024">
        <f t="shared" si="0"/>
        <v>1.6126832980986154E-2</v>
      </c>
      <c r="H8" s="2024">
        <f>SUM(C8:G8)</f>
        <v>1</v>
      </c>
      <c r="I8" s="1995"/>
      <c r="K8" s="308"/>
      <c r="L8" s="308"/>
      <c r="M8" s="308"/>
      <c r="N8" s="1032"/>
      <c r="O8" s="1032"/>
      <c r="P8" s="308"/>
    </row>
    <row r="9" spans="1:20" ht="15.95" customHeight="1" x14ac:dyDescent="0.25">
      <c r="A9" s="2603" t="s">
        <v>520</v>
      </c>
      <c r="B9" s="2604"/>
      <c r="C9" s="1999">
        <f>' 32'!B26</f>
        <v>1692</v>
      </c>
      <c r="D9" s="1999">
        <f>' 32'!C26</f>
        <v>6817</v>
      </c>
      <c r="E9" s="1999">
        <f>' 32'!D26</f>
        <v>205693</v>
      </c>
      <c r="F9" s="1999">
        <f>' 32'!E26</f>
        <v>2626417</v>
      </c>
      <c r="G9" s="1999"/>
      <c r="H9" s="1999">
        <f>SUM(C9:G9)</f>
        <v>2840619</v>
      </c>
      <c r="I9" s="1994"/>
      <c r="K9" s="308"/>
      <c r="L9" s="308"/>
      <c r="M9" s="308"/>
      <c r="N9" s="1032"/>
      <c r="O9" s="1032"/>
      <c r="P9" s="308"/>
    </row>
    <row r="10" spans="1:20" ht="5.0999999999999996" customHeight="1" x14ac:dyDescent="0.2">
      <c r="A10" s="1996"/>
      <c r="B10" s="1998"/>
      <c r="C10" s="1992"/>
      <c r="D10" s="1992"/>
      <c r="E10" s="1992"/>
      <c r="F10" s="1992"/>
      <c r="G10" s="1992"/>
      <c r="H10" s="1992"/>
      <c r="I10" s="1994"/>
      <c r="K10" s="308"/>
      <c r="L10" s="308"/>
      <c r="M10" s="308"/>
      <c r="N10" s="1032"/>
      <c r="O10" s="1032"/>
      <c r="P10" s="308"/>
    </row>
    <row r="11" spans="1:20" ht="14.45" customHeight="1" x14ac:dyDescent="0.2">
      <c r="A11" s="1987"/>
      <c r="B11" s="1988"/>
      <c r="C11" s="1987"/>
      <c r="D11" s="1987"/>
      <c r="E11" s="1987"/>
      <c r="F11" s="1987"/>
      <c r="G11" s="1987"/>
      <c r="H11" s="1987"/>
      <c r="I11" s="1985"/>
      <c r="J11" s="308"/>
      <c r="K11" s="308"/>
      <c r="L11" s="308"/>
      <c r="M11" s="308"/>
      <c r="N11" s="1032"/>
      <c r="O11" s="1032"/>
      <c r="P11" s="308"/>
      <c r="Q11" s="308"/>
      <c r="R11" s="1032"/>
      <c r="S11" s="1032"/>
      <c r="T11" s="1031"/>
    </row>
    <row r="12" spans="1:20" ht="14.45" customHeight="1" x14ac:dyDescent="0.2">
      <c r="A12" s="2600"/>
      <c r="B12" s="2600"/>
      <c r="C12" s="2600"/>
      <c r="D12" s="2600"/>
      <c r="E12" s="2600"/>
      <c r="F12" s="2600"/>
      <c r="G12" s="2600"/>
      <c r="H12" s="2600"/>
      <c r="I12" s="2600"/>
      <c r="J12" s="308"/>
      <c r="K12" s="308"/>
      <c r="L12" s="308"/>
      <c r="M12" s="308"/>
      <c r="N12" s="1032"/>
      <c r="O12" s="1032"/>
      <c r="P12" s="308"/>
      <c r="Q12" s="308"/>
      <c r="R12" s="1032"/>
      <c r="S12" s="1032"/>
    </row>
    <row r="13" spans="1:20" ht="14.45" customHeight="1" x14ac:dyDescent="0.2">
      <c r="A13" s="1987"/>
      <c r="B13" s="1987"/>
      <c r="C13" s="1987"/>
      <c r="D13" s="1987"/>
      <c r="E13" s="1987"/>
      <c r="F13" s="1987"/>
      <c r="G13" s="1987"/>
      <c r="H13" s="1987"/>
      <c r="I13" s="1985"/>
      <c r="J13" s="308"/>
      <c r="K13" s="308"/>
      <c r="L13" s="308"/>
      <c r="M13" s="308"/>
      <c r="N13" s="1032"/>
      <c r="O13" s="1032"/>
      <c r="P13" s="308"/>
      <c r="Q13" s="308"/>
      <c r="R13" s="1032"/>
      <c r="S13" s="1032"/>
    </row>
    <row r="14" spans="1:20" ht="14.45" customHeight="1" x14ac:dyDescent="0.2">
      <c r="A14" s="1987"/>
      <c r="B14" s="1987"/>
      <c r="C14" s="1987"/>
      <c r="D14" s="1987"/>
      <c r="E14" s="1987"/>
      <c r="F14" s="1987"/>
      <c r="G14" s="1987"/>
      <c r="H14" s="1987"/>
      <c r="I14" s="1985"/>
      <c r="J14" s="308"/>
      <c r="K14" s="308"/>
      <c r="L14" s="308"/>
      <c r="M14" s="308"/>
      <c r="N14" s="1032"/>
      <c r="O14" s="1032"/>
      <c r="P14" s="308"/>
      <c r="Q14" s="308"/>
      <c r="R14" s="1032"/>
      <c r="S14" s="1032"/>
    </row>
    <row r="15" spans="1:20" ht="14.45" customHeight="1" x14ac:dyDescent="0.2">
      <c r="A15" s="1987"/>
      <c r="B15" s="1987"/>
      <c r="C15" s="1987"/>
      <c r="D15" s="1987"/>
      <c r="E15" s="1987"/>
      <c r="F15" s="1987"/>
      <c r="G15" s="1987"/>
      <c r="H15" s="1987"/>
      <c r="I15" s="1985"/>
      <c r="J15" s="308"/>
      <c r="K15" s="308"/>
      <c r="L15" s="308"/>
      <c r="Q15" s="308"/>
      <c r="R15" s="1032"/>
      <c r="S15" s="1032"/>
    </row>
    <row r="16" spans="1:20" ht="14.45" customHeight="1" x14ac:dyDescent="0.2">
      <c r="A16" s="1987"/>
      <c r="B16" s="1987"/>
      <c r="C16" s="1987"/>
      <c r="D16" s="1987"/>
      <c r="E16" s="1987"/>
      <c r="F16" s="1987"/>
      <c r="G16" s="1987"/>
      <c r="H16" s="1987"/>
      <c r="I16" s="1985"/>
      <c r="J16" s="308"/>
      <c r="K16" s="308"/>
      <c r="L16" s="308"/>
      <c r="Q16" s="308"/>
      <c r="R16" s="1032"/>
      <c r="S16" s="1032"/>
    </row>
    <row r="17" spans="1:19" ht="14.45" customHeight="1" x14ac:dyDescent="0.2">
      <c r="A17" s="1987"/>
      <c r="B17" s="1987"/>
      <c r="C17" s="1987"/>
      <c r="D17" s="1987"/>
      <c r="E17" s="1987"/>
      <c r="F17" s="1987"/>
      <c r="G17" s="1987"/>
      <c r="H17" s="1987"/>
      <c r="I17" s="1985"/>
      <c r="J17" s="308"/>
      <c r="K17" s="308"/>
      <c r="Q17" s="308"/>
      <c r="R17" s="1032"/>
      <c r="S17" s="1032"/>
    </row>
    <row r="18" spans="1:19" ht="14.45" customHeight="1" x14ac:dyDescent="0.2">
      <c r="A18" s="1987"/>
      <c r="B18" s="1987"/>
      <c r="C18" s="1987"/>
      <c r="D18" s="1987"/>
      <c r="E18" s="1987"/>
      <c r="F18" s="1987"/>
      <c r="G18" s="1987"/>
      <c r="H18" s="1987"/>
      <c r="I18" s="1985"/>
      <c r="J18" s="308"/>
      <c r="K18" s="308"/>
    </row>
    <row r="19" spans="1:19" ht="14.45" customHeight="1" x14ac:dyDescent="0.2">
      <c r="A19" s="1987"/>
      <c r="B19" s="1987"/>
      <c r="C19" s="1987"/>
      <c r="D19" s="1987"/>
      <c r="E19" s="1987"/>
      <c r="F19" s="1987"/>
      <c r="G19" s="1987"/>
      <c r="H19" s="1987"/>
      <c r="I19" s="1985"/>
      <c r="J19" s="308"/>
      <c r="K19" s="308"/>
      <c r="L19" s="308"/>
      <c r="M19" s="308"/>
    </row>
    <row r="20" spans="1:19" ht="14.45" customHeight="1" x14ac:dyDescent="0.2">
      <c r="A20" s="1987"/>
      <c r="B20" s="1987"/>
      <c r="C20" s="1987"/>
      <c r="D20" s="1987"/>
      <c r="E20" s="1987"/>
      <c r="F20" s="1987"/>
      <c r="G20" s="1987"/>
      <c r="H20" s="1987"/>
      <c r="I20" s="1985"/>
      <c r="J20" s="308"/>
      <c r="K20" s="308"/>
      <c r="L20" s="308"/>
      <c r="M20" s="308"/>
    </row>
    <row r="21" spans="1:19" ht="14.45" customHeight="1" x14ac:dyDescent="0.2">
      <c r="A21" s="1987"/>
      <c r="B21" s="1987"/>
      <c r="C21" s="1987"/>
      <c r="D21" s="1987"/>
      <c r="E21" s="1987"/>
      <c r="F21" s="1987"/>
      <c r="G21" s="1987"/>
      <c r="H21" s="1987"/>
      <c r="I21" s="1985"/>
      <c r="J21" s="317"/>
      <c r="K21" s="308"/>
      <c r="L21" s="308"/>
      <c r="M21" s="308"/>
    </row>
    <row r="22" spans="1:19" ht="14.45" customHeight="1" x14ac:dyDescent="0.25">
      <c r="A22" s="1986"/>
      <c r="B22" s="1986"/>
      <c r="C22" s="1986"/>
      <c r="D22" s="1986"/>
      <c r="E22" s="1986"/>
      <c r="F22" s="1986"/>
      <c r="G22" s="1987"/>
      <c r="H22" s="1987"/>
      <c r="I22" s="1985"/>
      <c r="J22" s="308"/>
      <c r="K22" s="308"/>
      <c r="L22" s="308"/>
      <c r="M22" s="308"/>
    </row>
    <row r="23" spans="1:19" ht="14.45" customHeight="1" x14ac:dyDescent="0.2">
      <c r="A23" s="1987"/>
      <c r="B23" s="1987"/>
      <c r="C23" s="1987"/>
      <c r="D23" s="1987"/>
      <c r="E23" s="1987"/>
      <c r="F23" s="1987"/>
      <c r="G23" s="1987"/>
      <c r="H23" s="1987"/>
      <c r="I23" s="1985"/>
      <c r="J23" s="308"/>
      <c r="K23" s="308"/>
      <c r="L23" s="308"/>
      <c r="M23" s="308"/>
    </row>
    <row r="24" spans="1:19" ht="14.45" customHeight="1" x14ac:dyDescent="0.2">
      <c r="A24" s="1987"/>
      <c r="B24" s="1987"/>
      <c r="C24" s="1987"/>
      <c r="D24" s="1987"/>
      <c r="E24" s="1987"/>
      <c r="F24" s="1987"/>
      <c r="G24" s="1987"/>
      <c r="H24" s="1987"/>
      <c r="I24" s="1985"/>
      <c r="J24" s="308"/>
      <c r="K24" s="308"/>
      <c r="L24" s="308"/>
      <c r="M24" s="308"/>
    </row>
    <row r="25" spans="1:19" ht="14.45" customHeight="1" x14ac:dyDescent="0.2">
      <c r="A25" s="1987"/>
      <c r="B25" s="1987"/>
      <c r="C25" s="1987"/>
      <c r="D25" s="1987"/>
      <c r="E25" s="1987"/>
      <c r="F25" s="1987"/>
      <c r="G25" s="1987"/>
      <c r="H25" s="1987"/>
      <c r="I25" s="1985"/>
      <c r="J25" s="308"/>
      <c r="K25" s="308"/>
      <c r="L25" s="308"/>
      <c r="M25" s="308"/>
    </row>
    <row r="26" spans="1:19" ht="14.45" customHeight="1" x14ac:dyDescent="0.2">
      <c r="A26" s="1987"/>
      <c r="B26" s="1987"/>
      <c r="C26" s="1987"/>
      <c r="D26" s="1987"/>
      <c r="E26" s="1987"/>
      <c r="F26" s="1987"/>
      <c r="G26" s="1987"/>
      <c r="H26" s="1987"/>
      <c r="I26" s="1985"/>
      <c r="J26" s="308"/>
    </row>
    <row r="27" spans="1:19" ht="14.45" customHeight="1" x14ac:dyDescent="0.2">
      <c r="A27" s="1987"/>
      <c r="B27" s="1987"/>
      <c r="C27" s="1987"/>
      <c r="D27" s="1987"/>
      <c r="E27" s="1987"/>
      <c r="F27" s="1987"/>
      <c r="G27" s="1987"/>
      <c r="H27" s="1987"/>
      <c r="I27" s="1985"/>
    </row>
    <row r="28" spans="1:19" ht="14.45" customHeight="1" x14ac:dyDescent="0.2">
      <c r="A28" s="1987"/>
      <c r="B28" s="1987"/>
      <c r="C28" s="1987"/>
      <c r="D28" s="1987"/>
      <c r="E28" s="1987"/>
      <c r="F28" s="1987"/>
      <c r="G28" s="1987"/>
      <c r="H28" s="1987"/>
      <c r="I28" s="1985"/>
    </row>
    <row r="29" spans="1:19" ht="14.45" customHeight="1" x14ac:dyDescent="0.2">
      <c r="A29" s="1987"/>
      <c r="B29" s="1987"/>
      <c r="C29" s="1987"/>
      <c r="D29" s="1987"/>
      <c r="E29" s="1987"/>
      <c r="F29" s="1987"/>
      <c r="G29" s="1987"/>
      <c r="H29" s="1987"/>
      <c r="I29" s="1985"/>
    </row>
    <row r="30" spans="1:19" ht="14.45" customHeight="1" x14ac:dyDescent="0.2">
      <c r="A30" s="1987"/>
      <c r="B30" s="1987"/>
      <c r="C30" s="1987"/>
      <c r="D30" s="1987"/>
      <c r="E30" s="1987"/>
      <c r="F30" s="1987"/>
      <c r="G30" s="1987"/>
      <c r="H30" s="1987"/>
      <c r="I30" s="1985"/>
    </row>
    <row r="31" spans="1:19" ht="14.45" customHeight="1" x14ac:dyDescent="0.2">
      <c r="A31" s="2599" t="s">
        <v>744</v>
      </c>
      <c r="B31" s="2599"/>
      <c r="C31" s="2599"/>
      <c r="D31" s="2599"/>
      <c r="E31" s="2599"/>
      <c r="F31" s="2599"/>
      <c r="G31" s="2599"/>
      <c r="H31" s="2599"/>
      <c r="I31" s="2599"/>
    </row>
    <row r="32" spans="1:19" ht="14.45" customHeight="1" x14ac:dyDescent="0.2">
      <c r="A32" s="343"/>
      <c r="B32" s="2234" t="s">
        <v>808</v>
      </c>
      <c r="C32" s="2207" t="s">
        <v>7</v>
      </c>
      <c r="D32" s="2209" t="s">
        <v>478</v>
      </c>
      <c r="E32" s="2210" t="s">
        <v>412</v>
      </c>
      <c r="F32" s="2211" t="s">
        <v>741</v>
      </c>
      <c r="G32" s="2208" t="s">
        <v>85</v>
      </c>
      <c r="H32" s="1989" t="s">
        <v>8</v>
      </c>
      <c r="I32" s="1993"/>
    </row>
    <row r="33" spans="1:18" ht="15.95" customHeight="1" x14ac:dyDescent="0.2">
      <c r="A33" s="1996" t="s">
        <v>809</v>
      </c>
      <c r="B33" s="1991">
        <v>5157747.1225753771</v>
      </c>
      <c r="C33" s="1991">
        <v>2275641.6101114</v>
      </c>
      <c r="D33" s="1991">
        <f>' 31'!G26</f>
        <v>543760.89742198202</v>
      </c>
      <c r="E33" s="1991">
        <f>' 30'!C26</f>
        <v>72655.081130820108</v>
      </c>
      <c r="F33" s="1991">
        <f>' 13'!C24</f>
        <v>27.2</v>
      </c>
      <c r="G33" s="1991">
        <f>' 32'!$K$26</f>
        <v>131961.93493334774</v>
      </c>
      <c r="H33" s="1991">
        <f>SUM(B33:G33)</f>
        <v>8181793.8461729269</v>
      </c>
      <c r="I33" s="1994"/>
      <c r="K33" s="308"/>
    </row>
    <row r="34" spans="1:18" ht="15.95" customHeight="1" x14ac:dyDescent="0.2">
      <c r="A34" s="2232" t="s">
        <v>810</v>
      </c>
      <c r="B34" s="835">
        <v>55028254.202714726</v>
      </c>
      <c r="C34" s="358">
        <v>24278826.483839072</v>
      </c>
      <c r="D34" s="835">
        <f>' 31'!H26</f>
        <v>5803500.4323113672</v>
      </c>
      <c r="E34" s="835">
        <f>' 30'!D26</f>
        <v>775213.22258000006</v>
      </c>
      <c r="F34" s="835">
        <f>' 13'!F24</f>
        <v>306.5</v>
      </c>
      <c r="G34" s="835">
        <f>' 32'!$Q$26</f>
        <v>1410046.3273069998</v>
      </c>
      <c r="H34" s="358">
        <f>SUM(B34:G34)</f>
        <v>87296147.168752179</v>
      </c>
      <c r="I34" s="1993"/>
      <c r="K34" s="308"/>
    </row>
    <row r="35" spans="1:18" ht="15.95" customHeight="1" x14ac:dyDescent="0.25">
      <c r="A35" s="2222" t="s">
        <v>811</v>
      </c>
      <c r="B35" s="2235">
        <f>B33/$H$33</f>
        <v>0.6303931899956069</v>
      </c>
      <c r="C35" s="2235">
        <f>C33/$H$33</f>
        <v>0.27813480184126643</v>
      </c>
      <c r="D35" s="2235">
        <f t="shared" ref="D35:G35" si="1">D33/$H$33</f>
        <v>6.6459862915799181E-2</v>
      </c>
      <c r="E35" s="2235">
        <f t="shared" si="1"/>
        <v>8.8800918841049591E-3</v>
      </c>
      <c r="F35" s="2236">
        <f t="shared" si="1"/>
        <v>3.3244543325572702E-6</v>
      </c>
      <c r="G35" s="2235">
        <f t="shared" si="1"/>
        <v>1.6128728908890021E-2</v>
      </c>
      <c r="H35" s="2235">
        <f>SUM(B35:G35)</f>
        <v>1.0000000000000002</v>
      </c>
      <c r="I35" s="1995"/>
      <c r="J35" s="308"/>
      <c r="K35" s="308"/>
      <c r="L35" s="308"/>
      <c r="M35" s="308"/>
      <c r="N35" s="308"/>
      <c r="P35" s="308"/>
    </row>
    <row r="36" spans="1:18" ht="15.95" customHeight="1" x14ac:dyDescent="0.25">
      <c r="A36" s="2222" t="s">
        <v>750</v>
      </c>
      <c r="B36" s="2238">
        <v>213291</v>
      </c>
      <c r="C36" s="2237">
        <v>2626417</v>
      </c>
      <c r="D36" s="2237">
        <f>' 31'!$B$26</f>
        <v>688</v>
      </c>
      <c r="E36" s="2237">
        <f>' 30'!$B$26</f>
        <v>222</v>
      </c>
      <c r="F36" s="2237">
        <v>1</v>
      </c>
      <c r="G36" s="2237"/>
      <c r="H36" s="2237">
        <f>SUM(B36:G36)</f>
        <v>2840619</v>
      </c>
      <c r="I36" s="1994"/>
      <c r="J36" s="308"/>
      <c r="K36" s="308"/>
      <c r="L36" s="308"/>
      <c r="M36" s="308"/>
      <c r="N36" s="308"/>
      <c r="P36" s="308"/>
    </row>
    <row r="37" spans="1:18" ht="5.0999999999999996" customHeight="1" x14ac:dyDescent="0.2">
      <c r="A37" s="1996"/>
      <c r="B37" s="2233"/>
      <c r="C37" s="1992"/>
      <c r="D37" s="1992"/>
      <c r="E37" s="1992"/>
      <c r="F37" s="1992"/>
      <c r="G37" s="1992"/>
      <c r="H37" s="1992"/>
      <c r="I37" s="1994"/>
      <c r="L37" s="308"/>
      <c r="M37" s="308"/>
      <c r="N37" s="308"/>
      <c r="P37" s="308"/>
    </row>
    <row r="38" spans="1:18" ht="14.45" customHeight="1" x14ac:dyDescent="0.2">
      <c r="A38" s="1987"/>
      <c r="B38" s="1987"/>
      <c r="C38" s="1987"/>
      <c r="D38" s="1987"/>
      <c r="E38" s="1987"/>
      <c r="F38" s="1987"/>
      <c r="G38" s="1987"/>
      <c r="H38" s="1987"/>
      <c r="I38" s="1985"/>
      <c r="L38" s="308"/>
      <c r="M38" s="308"/>
      <c r="N38" s="308"/>
      <c r="P38" s="308"/>
    </row>
    <row r="39" spans="1:18" ht="14.45" customHeight="1" x14ac:dyDescent="0.2">
      <c r="A39" s="2600"/>
      <c r="B39" s="2600"/>
      <c r="C39" s="2600"/>
      <c r="D39" s="2600"/>
      <c r="E39" s="2600"/>
      <c r="F39" s="2600"/>
      <c r="G39" s="2600"/>
      <c r="H39" s="2600"/>
      <c r="I39" s="2600"/>
      <c r="L39" s="308"/>
      <c r="M39" s="308"/>
      <c r="N39" s="308"/>
      <c r="P39" s="308"/>
      <c r="Q39" s="308"/>
    </row>
    <row r="40" spans="1:18" ht="14.45" customHeight="1" x14ac:dyDescent="0.2">
      <c r="A40" s="1987"/>
      <c r="B40" s="1987"/>
      <c r="C40" s="1987"/>
      <c r="D40" s="1987"/>
      <c r="E40" s="1987"/>
      <c r="F40" s="1987"/>
      <c r="G40" s="1987"/>
      <c r="H40" s="1987"/>
      <c r="I40" s="1985"/>
      <c r="L40" s="308"/>
      <c r="M40" s="308"/>
      <c r="N40" s="308"/>
      <c r="P40" s="308"/>
      <c r="Q40" s="308"/>
    </row>
    <row r="41" spans="1:18" ht="14.45" customHeight="1" x14ac:dyDescent="0.2">
      <c r="A41" s="1987"/>
      <c r="B41" s="1987"/>
      <c r="C41" s="1987"/>
      <c r="D41" s="1987"/>
      <c r="E41" s="1987"/>
      <c r="F41" s="1987"/>
      <c r="G41" s="1987"/>
      <c r="H41" s="1987"/>
      <c r="I41" s="1985"/>
      <c r="L41" s="308"/>
      <c r="M41" s="308"/>
      <c r="N41" s="308"/>
      <c r="P41" s="308"/>
      <c r="Q41" s="308"/>
    </row>
    <row r="42" spans="1:18" ht="14.45" customHeight="1" x14ac:dyDescent="0.2">
      <c r="A42" s="1987"/>
      <c r="B42" s="1987"/>
      <c r="C42" s="1987"/>
      <c r="D42" s="1987"/>
      <c r="E42" s="1987"/>
      <c r="F42" s="1987"/>
      <c r="G42" s="1987"/>
      <c r="H42" s="1987"/>
      <c r="I42" s="1985"/>
      <c r="L42" s="308"/>
      <c r="M42" s="308"/>
      <c r="N42" s="308"/>
      <c r="P42" s="308"/>
      <c r="Q42" s="308"/>
    </row>
    <row r="43" spans="1:18" ht="14.45" customHeight="1" x14ac:dyDescent="0.2">
      <c r="A43" s="1987"/>
      <c r="B43" s="1987"/>
      <c r="C43" s="1987"/>
      <c r="D43" s="1987"/>
      <c r="E43" s="1987"/>
      <c r="F43" s="1987"/>
      <c r="G43" s="1987"/>
      <c r="H43" s="1987"/>
      <c r="I43" s="1985"/>
      <c r="Q43" s="308"/>
    </row>
    <row r="44" spans="1:18" ht="14.45" customHeight="1" x14ac:dyDescent="0.2">
      <c r="A44" s="1987"/>
      <c r="B44" s="1987"/>
      <c r="C44" s="1987"/>
      <c r="D44" s="1987"/>
      <c r="E44" s="1987"/>
      <c r="F44" s="1987"/>
      <c r="G44" s="1987"/>
      <c r="H44" s="1987"/>
      <c r="I44" s="1985"/>
      <c r="K44" s="2212"/>
      <c r="Q44" s="308"/>
    </row>
    <row r="45" spans="1:18" ht="14.45" customHeight="1" x14ac:dyDescent="0.2">
      <c r="A45" s="1987"/>
      <c r="B45" s="1987"/>
      <c r="C45" s="1987"/>
      <c r="D45" s="1987"/>
      <c r="E45" s="1987"/>
      <c r="F45" s="1987"/>
      <c r="G45" s="1987"/>
      <c r="H45" s="1987"/>
      <c r="I45" s="1985"/>
      <c r="J45" s="308"/>
      <c r="K45" s="308"/>
      <c r="L45" s="308"/>
      <c r="M45" s="308"/>
      <c r="N45" s="308"/>
      <c r="O45" s="308"/>
      <c r="P45" s="308"/>
      <c r="Q45" s="308"/>
    </row>
    <row r="46" spans="1:18" ht="14.45" customHeight="1" x14ac:dyDescent="0.2">
      <c r="A46" s="1987"/>
      <c r="B46" s="1987"/>
      <c r="C46" s="1987"/>
      <c r="D46" s="1987"/>
      <c r="E46" s="1987"/>
      <c r="F46" s="1987"/>
      <c r="G46" s="1987"/>
      <c r="H46" s="1987"/>
      <c r="I46" s="1985"/>
      <c r="K46" s="308"/>
      <c r="L46" s="308"/>
      <c r="M46" s="308"/>
      <c r="N46" s="308"/>
      <c r="O46" s="308"/>
      <c r="P46" s="308"/>
    </row>
    <row r="47" spans="1:18" ht="14.45" customHeight="1" x14ac:dyDescent="0.2">
      <c r="A47" s="1987"/>
      <c r="B47" s="1987"/>
      <c r="C47" s="1987"/>
      <c r="D47" s="1987"/>
      <c r="E47" s="1987"/>
      <c r="F47" s="1987"/>
      <c r="G47" s="1987"/>
      <c r="H47" s="1987"/>
      <c r="I47" s="1985"/>
      <c r="K47" s="308"/>
      <c r="L47" s="308"/>
      <c r="M47" s="308"/>
      <c r="N47" s="308"/>
      <c r="O47" s="308"/>
      <c r="P47" s="308"/>
    </row>
    <row r="48" spans="1:18" ht="14.45" customHeight="1" x14ac:dyDescent="0.2">
      <c r="A48" s="1987"/>
      <c r="B48" s="1987"/>
      <c r="C48" s="1987"/>
      <c r="D48" s="1987"/>
      <c r="E48" s="1987"/>
      <c r="F48" s="1987"/>
      <c r="G48" s="1987"/>
      <c r="H48" s="1987"/>
      <c r="I48" s="1985"/>
      <c r="J48" s="308"/>
      <c r="K48" s="308"/>
      <c r="L48" s="308"/>
      <c r="M48" s="308"/>
      <c r="N48" s="308"/>
      <c r="O48" s="308"/>
      <c r="P48" s="308"/>
      <c r="Q48" s="308"/>
      <c r="R48" s="308"/>
    </row>
    <row r="49" spans="1:18" ht="14.45" customHeight="1" x14ac:dyDescent="0.2">
      <c r="A49" s="1987"/>
      <c r="B49" s="1987"/>
      <c r="C49" s="1987"/>
      <c r="D49" s="1987"/>
      <c r="E49" s="1987"/>
      <c r="F49" s="1987"/>
      <c r="G49" s="1987"/>
      <c r="H49" s="1987"/>
      <c r="I49" s="1985"/>
      <c r="J49" s="308"/>
      <c r="K49" s="308"/>
      <c r="L49" s="308"/>
      <c r="M49" s="308"/>
      <c r="N49" s="308"/>
      <c r="O49" s="308"/>
      <c r="P49" s="308"/>
      <c r="Q49" s="308"/>
      <c r="R49" s="308"/>
    </row>
    <row r="50" spans="1:18" ht="14.45" customHeight="1" x14ac:dyDescent="0.2">
      <c r="A50" s="1987"/>
      <c r="B50" s="1987"/>
      <c r="C50" s="1987"/>
      <c r="D50" s="1987"/>
      <c r="E50" s="1987"/>
      <c r="F50" s="1987"/>
      <c r="G50" s="1987"/>
      <c r="H50" s="1987"/>
      <c r="I50" s="1985"/>
      <c r="J50" s="308"/>
      <c r="K50" s="308"/>
      <c r="L50" s="308"/>
      <c r="M50" s="308"/>
      <c r="N50" s="308"/>
      <c r="O50" s="308"/>
      <c r="P50" s="308"/>
      <c r="Q50" s="308"/>
      <c r="R50" s="308"/>
    </row>
    <row r="51" spans="1:18" ht="14.45" customHeight="1" x14ac:dyDescent="0.2">
      <c r="A51" s="1987"/>
      <c r="B51" s="1987"/>
      <c r="C51" s="1987"/>
      <c r="D51" s="1987"/>
      <c r="E51" s="1987"/>
      <c r="F51" s="1987"/>
      <c r="G51" s="1987"/>
      <c r="H51" s="1987"/>
      <c r="I51" s="1985"/>
      <c r="J51" s="308"/>
      <c r="K51" s="308"/>
      <c r="L51" s="308"/>
      <c r="M51" s="308"/>
      <c r="N51" s="308"/>
      <c r="O51" s="308"/>
      <c r="P51" s="308"/>
      <c r="Q51" s="308"/>
      <c r="R51" s="308"/>
    </row>
    <row r="52" spans="1:18" ht="14.45" customHeight="1" x14ac:dyDescent="0.2">
      <c r="A52" s="1987"/>
      <c r="B52" s="1987"/>
      <c r="C52" s="1987"/>
      <c r="D52" s="1987"/>
      <c r="E52" s="1987"/>
      <c r="F52" s="1987"/>
      <c r="G52" s="1987"/>
      <c r="H52" s="1987"/>
      <c r="I52" s="1985"/>
      <c r="J52" s="308"/>
      <c r="K52" s="308"/>
      <c r="L52" s="308"/>
      <c r="M52" s="308"/>
      <c r="N52" s="308"/>
      <c r="O52" s="308"/>
      <c r="P52" s="308"/>
      <c r="Q52" s="308"/>
      <c r="R52" s="308"/>
    </row>
    <row r="53" spans="1:18" ht="14.45" customHeight="1" x14ac:dyDescent="0.2">
      <c r="A53" s="1987"/>
      <c r="B53" s="1987"/>
      <c r="C53" s="1987"/>
      <c r="D53" s="1987"/>
      <c r="E53" s="1987"/>
      <c r="F53" s="1987"/>
      <c r="G53" s="1987"/>
      <c r="H53" s="1987"/>
      <c r="I53" s="1985"/>
      <c r="J53" s="308"/>
      <c r="K53" s="308"/>
      <c r="L53" s="308"/>
      <c r="M53" s="308"/>
      <c r="N53" s="308"/>
      <c r="O53" s="308"/>
      <c r="P53" s="308"/>
      <c r="Q53" s="308"/>
      <c r="R53" s="308"/>
    </row>
    <row r="54" spans="1:18" ht="14.45" customHeight="1" x14ac:dyDescent="0.2">
      <c r="A54" s="1987"/>
      <c r="B54" s="1987"/>
      <c r="C54" s="1987"/>
      <c r="D54" s="1987"/>
      <c r="E54" s="1987"/>
      <c r="F54" s="1987"/>
      <c r="G54" s="1987"/>
      <c r="H54" s="1987"/>
      <c r="I54" s="1985"/>
      <c r="J54" s="308"/>
      <c r="Q54" s="308"/>
      <c r="R54" s="308"/>
    </row>
    <row r="55" spans="1:18" ht="14.45" customHeight="1" x14ac:dyDescent="0.2">
      <c r="A55" s="1987"/>
      <c r="B55" s="1987"/>
      <c r="C55" s="1987"/>
      <c r="D55" s="1987"/>
      <c r="E55" s="1987"/>
      <c r="F55" s="1987"/>
      <c r="G55" s="1987"/>
      <c r="H55" s="1987"/>
      <c r="I55" s="1985"/>
      <c r="J55" s="308"/>
      <c r="Q55" s="308"/>
      <c r="R55" s="308"/>
    </row>
    <row r="56" spans="1:18" ht="6" customHeight="1" x14ac:dyDescent="0.2">
      <c r="A56" s="1987"/>
      <c r="B56" s="1987"/>
      <c r="C56" s="1987"/>
      <c r="D56" s="1987"/>
      <c r="E56" s="1987"/>
      <c r="F56" s="1987"/>
      <c r="G56" s="1987"/>
      <c r="H56" s="1987"/>
      <c r="I56" s="1985"/>
      <c r="J56" s="308"/>
      <c r="Q56" s="308"/>
      <c r="R56" s="308"/>
    </row>
    <row r="57" spans="1:18" ht="15" customHeight="1" x14ac:dyDescent="0.2">
      <c r="A57" s="1987"/>
      <c r="B57" s="1987"/>
      <c r="C57" s="1987"/>
      <c r="D57" s="1987"/>
      <c r="E57" s="1987"/>
      <c r="F57" s="1987"/>
      <c r="G57" s="1987"/>
      <c r="H57" s="1987"/>
      <c r="I57" s="1985"/>
    </row>
    <row r="58" spans="1:18" ht="15" customHeight="1" x14ac:dyDescent="0.2">
      <c r="A58" s="1987"/>
      <c r="B58" s="1987"/>
      <c r="C58" s="1987"/>
      <c r="D58" s="1987"/>
      <c r="E58" s="1987"/>
      <c r="F58" s="1987"/>
      <c r="G58" s="1987"/>
      <c r="H58" s="1987"/>
      <c r="I58" s="1985"/>
    </row>
    <row r="59" spans="1:18" ht="22.5" customHeight="1" x14ac:dyDescent="0.2">
      <c r="A59" s="1987"/>
      <c r="B59" s="1987"/>
      <c r="C59" s="1987"/>
      <c r="D59" s="1987"/>
      <c r="E59" s="1987"/>
      <c r="F59" s="1987"/>
      <c r="G59" s="1987"/>
      <c r="H59" s="1987"/>
      <c r="I59" s="1985"/>
    </row>
    <row r="60" spans="1:18" ht="15" customHeight="1" x14ac:dyDescent="0.25">
      <c r="A60" s="1986"/>
      <c r="B60" s="1986"/>
      <c r="C60" s="1986"/>
      <c r="D60" s="1986"/>
      <c r="E60" s="1986"/>
      <c r="F60" s="1986"/>
      <c r="G60" s="1986"/>
      <c r="H60" s="1986"/>
    </row>
    <row r="61" spans="1:18" ht="15" customHeight="1" x14ac:dyDescent="0.25">
      <c r="A61" s="1986"/>
      <c r="B61" s="1986"/>
      <c r="C61" s="1986"/>
      <c r="D61" s="1986"/>
      <c r="E61" s="1986"/>
      <c r="F61" s="1986"/>
      <c r="G61" s="1986"/>
      <c r="H61" s="1986"/>
    </row>
    <row r="62" spans="1:18" ht="15" customHeight="1" x14ac:dyDescent="0.25">
      <c r="A62" s="330"/>
      <c r="B62" s="1986"/>
      <c r="C62" s="1986"/>
      <c r="D62" s="1986"/>
      <c r="E62" s="1986"/>
      <c r="F62" s="1986"/>
      <c r="G62" s="1986"/>
      <c r="H62" s="1986"/>
    </row>
    <row r="63" spans="1:18" ht="15" customHeight="1" x14ac:dyDescent="0.25">
      <c r="A63" s="330"/>
      <c r="B63" s="1986"/>
      <c r="C63" s="1986"/>
      <c r="D63" s="1986"/>
      <c r="E63" s="1986"/>
      <c r="F63" s="1986"/>
      <c r="G63" s="1986"/>
      <c r="H63" s="1986"/>
    </row>
    <row r="64" spans="1:18" ht="15" customHeight="1" x14ac:dyDescent="0.25">
      <c r="A64" s="1986"/>
      <c r="B64" s="1986"/>
      <c r="C64" s="1986"/>
      <c r="D64" s="1986"/>
      <c r="E64" s="1986"/>
      <c r="F64" s="1986"/>
      <c r="G64" s="1986"/>
      <c r="H64" s="1986"/>
    </row>
    <row r="65" spans="1:8" ht="15" customHeight="1" x14ac:dyDescent="0.25">
      <c r="A65" s="1986"/>
      <c r="B65" s="1986"/>
      <c r="C65" s="1986"/>
      <c r="D65" s="1986"/>
      <c r="E65" s="1986"/>
      <c r="F65" s="1986"/>
      <c r="G65" s="1986"/>
      <c r="H65" s="1986"/>
    </row>
    <row r="66" spans="1:8" ht="15" customHeight="1" x14ac:dyDescent="0.25">
      <c r="A66" s="1986"/>
      <c r="B66" s="1986"/>
      <c r="C66" s="1986"/>
      <c r="D66" s="1986"/>
      <c r="E66" s="1986"/>
      <c r="F66" s="1986"/>
      <c r="G66" s="1986"/>
      <c r="H66" s="1986"/>
    </row>
    <row r="67" spans="1:8" ht="15" customHeight="1" x14ac:dyDescent="0.25">
      <c r="A67" s="1986"/>
      <c r="B67" s="1986"/>
      <c r="C67" s="1986"/>
      <c r="D67" s="1986"/>
      <c r="E67" s="1986"/>
      <c r="F67" s="1986"/>
      <c r="G67" s="1986"/>
      <c r="H67" s="1986"/>
    </row>
    <row r="68" spans="1:8" ht="15" customHeight="1" x14ac:dyDescent="0.25">
      <c r="A68" s="1986"/>
      <c r="B68" s="1986"/>
      <c r="C68" s="1986"/>
      <c r="D68" s="1986"/>
      <c r="E68" s="1986"/>
      <c r="F68" s="1986"/>
      <c r="G68" s="1986"/>
      <c r="H68" s="1986"/>
    </row>
    <row r="69" spans="1:8" ht="15" customHeight="1" x14ac:dyDescent="0.25">
      <c r="A69" s="1986"/>
      <c r="B69" s="1986"/>
      <c r="C69" s="1986"/>
      <c r="D69" s="1986"/>
      <c r="E69" s="1986"/>
      <c r="F69" s="1986"/>
      <c r="G69" s="1986"/>
      <c r="H69" s="1986"/>
    </row>
    <row r="70" spans="1:8" ht="15" customHeight="1" x14ac:dyDescent="0.25">
      <c r="A70" s="1986"/>
      <c r="B70" s="1986"/>
      <c r="C70" s="1986"/>
      <c r="D70" s="1986"/>
      <c r="E70" s="1986"/>
      <c r="F70" s="1986"/>
      <c r="G70" s="1986"/>
      <c r="H70" s="1986"/>
    </row>
    <row r="71" spans="1:8" ht="15" customHeight="1" x14ac:dyDescent="0.25">
      <c r="A71" s="1986"/>
      <c r="B71" s="1986"/>
      <c r="C71" s="1986"/>
      <c r="D71" s="1986"/>
      <c r="E71" s="1986"/>
      <c r="F71" s="1986"/>
      <c r="G71" s="1986"/>
      <c r="H71" s="1986"/>
    </row>
    <row r="72" spans="1:8" ht="15" customHeight="1" x14ac:dyDescent="0.25">
      <c r="A72" s="1986"/>
      <c r="B72" s="1986"/>
      <c r="C72" s="1986"/>
      <c r="D72" s="1986"/>
      <c r="E72" s="1986"/>
      <c r="F72" s="1986"/>
      <c r="G72" s="1986"/>
      <c r="H72" s="1986"/>
    </row>
    <row r="73" spans="1:8" ht="15" customHeight="1" x14ac:dyDescent="0.25">
      <c r="A73" s="1986"/>
      <c r="B73" s="1986"/>
      <c r="C73" s="1986"/>
      <c r="D73" s="1986"/>
      <c r="E73" s="1986"/>
      <c r="F73" s="1986"/>
      <c r="G73" s="1986"/>
      <c r="H73" s="1986"/>
    </row>
    <row r="74" spans="1:8" ht="15" customHeight="1" x14ac:dyDescent="0.25">
      <c r="A74" s="1986"/>
      <c r="B74" s="1986"/>
      <c r="C74" s="1986"/>
      <c r="D74" s="1986"/>
      <c r="E74" s="1986"/>
      <c r="F74" s="1986"/>
      <c r="G74" s="1986"/>
      <c r="H74" s="1986"/>
    </row>
    <row r="75" spans="1:8" ht="15" customHeight="1" x14ac:dyDescent="0.25">
      <c r="A75" s="1986"/>
      <c r="B75" s="1986"/>
      <c r="C75" s="1986"/>
      <c r="D75" s="1986"/>
      <c r="E75" s="1986"/>
      <c r="F75" s="1986"/>
      <c r="G75" s="1986"/>
      <c r="H75" s="1986"/>
    </row>
    <row r="76" spans="1:8" ht="15" customHeight="1" x14ac:dyDescent="0.25">
      <c r="A76" s="1986"/>
      <c r="B76" s="1986"/>
      <c r="C76" s="1986"/>
      <c r="D76" s="1986"/>
      <c r="E76" s="1986"/>
      <c r="F76" s="1986"/>
      <c r="G76" s="1986"/>
      <c r="H76" s="1986"/>
    </row>
    <row r="77" spans="1:8" ht="15" customHeight="1" x14ac:dyDescent="0.25">
      <c r="A77" s="1986"/>
      <c r="B77" s="1986"/>
      <c r="C77" s="1986"/>
      <c r="D77" s="1986"/>
      <c r="E77" s="1986"/>
      <c r="F77" s="1986"/>
      <c r="G77" s="1986"/>
      <c r="H77" s="1986"/>
    </row>
    <row r="78" spans="1:8" ht="15" customHeight="1" x14ac:dyDescent="0.25">
      <c r="A78" s="1986"/>
      <c r="B78" s="1986"/>
      <c r="C78" s="1986"/>
      <c r="D78" s="1986"/>
      <c r="E78" s="1986"/>
      <c r="F78" s="1986"/>
      <c r="G78" s="1986"/>
      <c r="H78" s="1986"/>
    </row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</sheetData>
  <mergeCells count="10">
    <mergeCell ref="A31:I31"/>
    <mergeCell ref="A12:I12"/>
    <mergeCell ref="A39:I39"/>
    <mergeCell ref="A2:G2"/>
    <mergeCell ref="H2:I2"/>
    <mergeCell ref="A4:I4"/>
    <mergeCell ref="A9:B9"/>
    <mergeCell ref="A8:B8"/>
    <mergeCell ref="A6:B6"/>
    <mergeCell ref="A7:B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3"/>
  <sheetViews>
    <sheetView view="pageBreakPreview" zoomScaleNormal="100" zoomScaleSheetLayoutView="100" workbookViewId="0">
      <selection activeCell="D10" sqref="D10:F16"/>
    </sheetView>
  </sheetViews>
  <sheetFormatPr defaultRowHeight="12.75" x14ac:dyDescent="0.2"/>
  <cols>
    <col min="1" max="1" width="18.7109375" style="289" customWidth="1"/>
    <col min="2" max="2" width="3.85546875" style="289" customWidth="1"/>
    <col min="3" max="3" width="6.42578125" style="289" customWidth="1"/>
    <col min="4" max="6" width="8.7109375" style="289" customWidth="1"/>
    <col min="7" max="7" width="6.7109375" style="289" customWidth="1"/>
    <col min="8" max="8" width="7.7109375" style="290" customWidth="1"/>
    <col min="9" max="10" width="8.7109375" style="289" customWidth="1"/>
    <col min="11" max="11" width="6.7109375" style="289" customWidth="1"/>
    <col min="12" max="12" width="1.85546875" style="289" customWidth="1"/>
    <col min="13" max="13" width="10.140625" style="289" bestFit="1" customWidth="1"/>
    <col min="14" max="14" width="9.5703125" style="289" bestFit="1" customWidth="1"/>
    <col min="15" max="15" width="11.140625" style="289" customWidth="1"/>
    <col min="16" max="18" width="9.140625" style="289"/>
    <col min="19" max="19" width="10.85546875" style="289" bestFit="1" customWidth="1"/>
    <col min="20" max="20" width="11.7109375" style="289" bestFit="1" customWidth="1"/>
    <col min="21" max="16384" width="9.140625" style="289"/>
  </cols>
  <sheetData>
    <row r="1" spans="1:23" ht="21" customHeight="1" x14ac:dyDescent="0.25">
      <c r="J1" s="539"/>
      <c r="K1" s="539"/>
    </row>
    <row r="2" spans="1:23" ht="19.5" customHeight="1" thickBot="1" x14ac:dyDescent="0.25">
      <c r="A2" s="2601" t="s">
        <v>514</v>
      </c>
      <c r="B2" s="2601"/>
      <c r="C2" s="2601"/>
      <c r="D2" s="2601"/>
      <c r="E2" s="2601"/>
      <c r="F2" s="2601"/>
      <c r="G2" s="2601"/>
      <c r="H2" s="2601"/>
      <c r="I2" s="2601"/>
      <c r="J2" s="2627" t="s">
        <v>135</v>
      </c>
      <c r="K2" s="2627"/>
      <c r="L2" s="2627"/>
    </row>
    <row r="3" spans="1:23" ht="10.5" customHeight="1" x14ac:dyDescent="0.2">
      <c r="A3" s="685"/>
      <c r="B3" s="685"/>
      <c r="C3" s="685"/>
      <c r="D3" s="685"/>
      <c r="E3" s="685"/>
      <c r="F3" s="685"/>
      <c r="G3" s="685"/>
      <c r="H3" s="685"/>
      <c r="I3" s="685"/>
      <c r="J3" s="686"/>
      <c r="K3" s="686"/>
    </row>
    <row r="4" spans="1:23" ht="18" customHeight="1" x14ac:dyDescent="0.2">
      <c r="A4" s="291"/>
      <c r="B4" s="292"/>
      <c r="C4" s="292"/>
      <c r="D4" s="2624" t="s">
        <v>645</v>
      </c>
      <c r="E4" s="2625"/>
      <c r="F4" s="2625"/>
      <c r="G4" s="2625"/>
      <c r="H4" s="2625"/>
      <c r="I4" s="2625"/>
      <c r="J4" s="2625"/>
      <c r="K4" s="2626"/>
    </row>
    <row r="5" spans="1:23" ht="14.1" customHeight="1" x14ac:dyDescent="0.25">
      <c r="A5" s="291"/>
      <c r="B5" s="295"/>
      <c r="C5" s="296"/>
      <c r="D5" s="2616" t="s">
        <v>663</v>
      </c>
      <c r="E5" s="1021"/>
      <c r="F5" s="1600"/>
      <c r="G5" s="1588"/>
      <c r="H5" s="2628" t="s">
        <v>205</v>
      </c>
      <c r="I5" s="1625"/>
      <c r="J5" s="1600"/>
      <c r="K5" s="1614"/>
    </row>
    <row r="6" spans="1:23" ht="14.1" customHeight="1" x14ac:dyDescent="0.25">
      <c r="A6" s="298"/>
      <c r="B6" s="299"/>
      <c r="C6" s="300"/>
      <c r="D6" s="2616"/>
      <c r="E6" s="2612">
        <v>2018</v>
      </c>
      <c r="F6" s="2613"/>
      <c r="G6" s="1588"/>
      <c r="H6" s="2628"/>
      <c r="I6" s="2614">
        <f>E6-1</f>
        <v>2017</v>
      </c>
      <c r="J6" s="2615"/>
      <c r="K6" s="1105"/>
    </row>
    <row r="7" spans="1:23" ht="14.1" customHeight="1" x14ac:dyDescent="0.25">
      <c r="A7" s="298"/>
      <c r="B7" s="2630" t="s">
        <v>2</v>
      </c>
      <c r="C7" s="2630"/>
      <c r="D7" s="2616"/>
      <c r="E7" s="2632"/>
      <c r="F7" s="2633"/>
      <c r="G7" s="1588" t="s">
        <v>206</v>
      </c>
      <c r="H7" s="2628"/>
      <c r="I7" s="2614"/>
      <c r="J7" s="2615"/>
      <c r="K7" s="1105" t="s">
        <v>206</v>
      </c>
    </row>
    <row r="8" spans="1:23" ht="14.1" customHeight="1" x14ac:dyDescent="0.25">
      <c r="A8" s="301"/>
      <c r="B8" s="2631"/>
      <c r="C8" s="2631"/>
      <c r="D8" s="2617"/>
      <c r="E8" s="1114" t="s">
        <v>502</v>
      </c>
      <c r="F8" s="1751" t="s">
        <v>3</v>
      </c>
      <c r="G8" s="1589" t="s">
        <v>51</v>
      </c>
      <c r="H8" s="2629"/>
      <c r="I8" s="1088" t="s">
        <v>515</v>
      </c>
      <c r="J8" s="1573" t="s">
        <v>3</v>
      </c>
      <c r="K8" s="1582" t="s">
        <v>51</v>
      </c>
    </row>
    <row r="9" spans="1:23" ht="14.45" customHeight="1" x14ac:dyDescent="0.25">
      <c r="A9" s="2621" t="s">
        <v>18</v>
      </c>
      <c r="B9" s="2621"/>
      <c r="C9" s="302"/>
      <c r="D9" s="303"/>
      <c r="E9" s="1564"/>
      <c r="F9" s="1568"/>
      <c r="G9" s="1565"/>
      <c r="H9" s="391"/>
      <c r="I9" s="1040"/>
      <c r="J9" s="1574"/>
      <c r="K9" s="1041"/>
      <c r="L9" s="338"/>
    </row>
    <row r="10" spans="1:23" ht="14.45" customHeight="1" x14ac:dyDescent="0.2">
      <c r="A10" s="287"/>
      <c r="B10" s="287"/>
      <c r="C10" s="304" t="s">
        <v>4</v>
      </c>
      <c r="D10" s="305">
        <v>1647</v>
      </c>
      <c r="E10" s="395">
        <v>3815483.1003896999</v>
      </c>
      <c r="F10" s="1569">
        <v>40711836.103579894</v>
      </c>
      <c r="G10" s="1566">
        <f>E10/$E$16</f>
        <v>0.46628337158831734</v>
      </c>
      <c r="H10" s="379">
        <f t="shared" ref="H10" si="0">(E10-I10)/I10</f>
        <v>1.1376682623411079E-4</v>
      </c>
      <c r="I10" s="1042">
        <v>3815049.0743645821</v>
      </c>
      <c r="J10" s="1575">
        <v>40709790.544169605</v>
      </c>
      <c r="K10" s="1615">
        <f t="shared" ref="K10:K15" si="1">I10/$I$16</f>
        <v>0.44738279565720884</v>
      </c>
      <c r="L10" s="340"/>
      <c r="M10" s="308"/>
      <c r="N10" s="308"/>
      <c r="O10" s="308"/>
      <c r="P10" s="308"/>
      <c r="Q10" s="1032"/>
      <c r="R10" s="1032"/>
      <c r="S10" s="308"/>
      <c r="T10" s="308"/>
      <c r="U10" s="1032"/>
      <c r="V10" s="1032"/>
      <c r="W10" s="1031"/>
    </row>
    <row r="11" spans="1:23" ht="14.45" customHeight="1" x14ac:dyDescent="0.2">
      <c r="A11" s="287"/>
      <c r="B11" s="287"/>
      <c r="C11" s="304" t="s">
        <v>5</v>
      </c>
      <c r="D11" s="305">
        <v>6664</v>
      </c>
      <c r="E11" s="395">
        <v>769540.46690599993</v>
      </c>
      <c r="F11" s="1569">
        <v>8209413.2723100008</v>
      </c>
      <c r="G11" s="1566">
        <f t="shared" ref="G11:G14" si="2">E11/$E$16</f>
        <v>9.4044165323633216E-2</v>
      </c>
      <c r="H11" s="379">
        <f t="shared" ref="H11:H16" si="3">(E11-I11)/I11</f>
        <v>-0.12174146425593158</v>
      </c>
      <c r="I11" s="1042">
        <v>876211.7708927684</v>
      </c>
      <c r="J11" s="1575">
        <v>9349214.5472600013</v>
      </c>
      <c r="K11" s="1615">
        <f t="shared" si="1"/>
        <v>0.10275151485831165</v>
      </c>
      <c r="L11" s="679"/>
      <c r="M11" s="308"/>
      <c r="N11" s="308"/>
      <c r="O11" s="308"/>
      <c r="P11" s="308"/>
      <c r="Q11" s="1032"/>
      <c r="R11" s="1032"/>
      <c r="S11" s="308"/>
      <c r="T11" s="308"/>
      <c r="U11" s="1032"/>
      <c r="V11" s="1032"/>
    </row>
    <row r="12" spans="1:23" ht="14.45" customHeight="1" x14ac:dyDescent="0.2">
      <c r="A12" s="309"/>
      <c r="B12" s="310"/>
      <c r="C12" s="304" t="s">
        <v>6</v>
      </c>
      <c r="D12" s="305">
        <v>205669</v>
      </c>
      <c r="E12" s="395">
        <v>1117473.9335170002</v>
      </c>
      <c r="F12" s="1569">
        <v>11921075.86182482</v>
      </c>
      <c r="G12" s="1566">
        <f t="shared" si="2"/>
        <v>0.13656449253546604</v>
      </c>
      <c r="H12" s="379">
        <f t="shared" si="3"/>
        <v>-9.7454766793662509E-2</v>
      </c>
      <c r="I12" s="1042">
        <v>1238136.2090264636</v>
      </c>
      <c r="J12" s="1575">
        <v>13211436.433287002</v>
      </c>
      <c r="K12" s="1615">
        <f t="shared" si="1"/>
        <v>0.14519363389602954</v>
      </c>
      <c r="L12" s="679"/>
      <c r="M12" s="308"/>
      <c r="N12" s="308"/>
      <c r="O12" s="308"/>
      <c r="P12" s="308"/>
      <c r="Q12" s="1032"/>
      <c r="R12" s="1032"/>
      <c r="S12" s="308"/>
      <c r="T12" s="308"/>
      <c r="U12" s="1032"/>
      <c r="V12" s="1032"/>
    </row>
    <row r="13" spans="1:23" ht="14.45" customHeight="1" x14ac:dyDescent="0.2">
      <c r="A13" s="309"/>
      <c r="B13" s="310"/>
      <c r="C13" s="304" t="s">
        <v>7</v>
      </c>
      <c r="D13" s="305">
        <v>2626417</v>
      </c>
      <c r="E13" s="395">
        <v>2275641.6101114</v>
      </c>
      <c r="F13" s="1569">
        <v>24278826.483839072</v>
      </c>
      <c r="G13" s="1566">
        <f t="shared" si="2"/>
        <v>0.27810209469438729</v>
      </c>
      <c r="H13" s="379">
        <f t="shared" si="3"/>
        <v>-6.2468224949958844E-2</v>
      </c>
      <c r="I13" s="1042">
        <v>2427268.7824260001</v>
      </c>
      <c r="J13" s="1575">
        <v>25902114.578213003</v>
      </c>
      <c r="K13" s="1584">
        <f t="shared" si="1"/>
        <v>0.28464071432005866</v>
      </c>
      <c r="L13" s="679"/>
      <c r="M13" s="308"/>
      <c r="N13" s="308"/>
      <c r="O13" s="308"/>
      <c r="P13" s="308"/>
      <c r="Q13" s="1032"/>
      <c r="R13" s="1032"/>
      <c r="S13" s="308"/>
      <c r="T13" s="308"/>
      <c r="U13" s="1032"/>
      <c r="V13" s="1032"/>
    </row>
    <row r="14" spans="1:23" ht="14.45" customHeight="1" x14ac:dyDescent="0.2">
      <c r="A14" s="309"/>
      <c r="B14" s="310"/>
      <c r="C14" s="304" t="s">
        <v>412</v>
      </c>
      <c r="D14" s="305">
        <v>222</v>
      </c>
      <c r="E14" s="395">
        <v>72655.081130820094</v>
      </c>
      <c r="F14" s="1569">
        <v>775213.22258000006</v>
      </c>
      <c r="G14" s="1566">
        <f t="shared" si="2"/>
        <v>8.8790476333760627E-3</v>
      </c>
      <c r="H14" s="379">
        <f t="shared" si="3"/>
        <v>0.15477112226398923</v>
      </c>
      <c r="I14" s="1042">
        <v>62917.3</v>
      </c>
      <c r="J14" s="1575">
        <v>671441.66660739994</v>
      </c>
      <c r="K14" s="1584">
        <f t="shared" si="1"/>
        <v>7.3781796827584803E-3</v>
      </c>
      <c r="L14" s="679"/>
      <c r="M14" s="308"/>
      <c r="N14" s="308"/>
      <c r="O14" s="308"/>
      <c r="P14" s="308"/>
      <c r="Q14" s="1032"/>
      <c r="R14" s="1032"/>
      <c r="S14" s="308"/>
      <c r="T14" s="308"/>
      <c r="U14" s="1032"/>
      <c r="V14" s="1032"/>
    </row>
    <row r="15" spans="1:23" ht="14.45" customHeight="1" thickBot="1" x14ac:dyDescent="0.25">
      <c r="A15" s="314"/>
      <c r="B15" s="2609" t="s">
        <v>437</v>
      </c>
      <c r="C15" s="2610"/>
      <c r="D15" s="1811">
        <v>0</v>
      </c>
      <c r="E15" s="1107">
        <v>131961.90193334772</v>
      </c>
      <c r="F15" s="1581">
        <v>1410046.2675450002</v>
      </c>
      <c r="G15" s="1590">
        <f>E15/$E$16</f>
        <v>1.6126828224819981E-2</v>
      </c>
      <c r="H15" s="1033">
        <f t="shared" si="3"/>
        <v>0.22300621033616355</v>
      </c>
      <c r="I15" s="1043">
        <v>107899.61720396808</v>
      </c>
      <c r="J15" s="1626">
        <v>1152223.9906028002</v>
      </c>
      <c r="K15" s="1616">
        <f t="shared" si="1"/>
        <v>1.2653161585632801E-2</v>
      </c>
      <c r="L15" s="679"/>
      <c r="M15" s="308"/>
      <c r="N15" s="308"/>
      <c r="O15" s="308"/>
      <c r="P15" s="308"/>
      <c r="Q15" s="1032"/>
      <c r="R15" s="1032"/>
      <c r="S15" s="308"/>
      <c r="T15" s="308"/>
      <c r="U15" s="1032"/>
      <c r="V15" s="1032"/>
    </row>
    <row r="16" spans="1:23" ht="14.45" customHeight="1" thickTop="1" x14ac:dyDescent="0.2">
      <c r="A16" s="314"/>
      <c r="B16" s="328"/>
      <c r="C16" s="1029" t="s">
        <v>8</v>
      </c>
      <c r="D16" s="1030">
        <f>SUM(D10:D15)</f>
        <v>2840619</v>
      </c>
      <c r="E16" s="1030">
        <f>SUM(E10:E15)</f>
        <v>8182756.0939882686</v>
      </c>
      <c r="F16" s="1601">
        <f>SUM(F10:F15)</f>
        <v>87306411.211678788</v>
      </c>
      <c r="G16" s="1591">
        <f t="shared" ref="G16:K16" si="4">SUM(G10:G15)</f>
        <v>1</v>
      </c>
      <c r="H16" s="1034">
        <f t="shared" si="3"/>
        <v>-4.042537169216763E-2</v>
      </c>
      <c r="I16" s="1044">
        <f t="shared" si="4"/>
        <v>8527482.7539137825</v>
      </c>
      <c r="J16" s="1045">
        <f t="shared" si="4"/>
        <v>90996221.760139808</v>
      </c>
      <c r="K16" s="1046">
        <f t="shared" si="4"/>
        <v>1</v>
      </c>
      <c r="L16" s="679"/>
      <c r="M16" s="308"/>
      <c r="N16" s="308"/>
      <c r="O16" s="308"/>
      <c r="P16" s="308"/>
      <c r="Q16" s="1032"/>
      <c r="R16" s="1032"/>
      <c r="S16" s="308"/>
      <c r="T16" s="308"/>
      <c r="U16" s="1032"/>
      <c r="V16" s="1032"/>
    </row>
    <row r="17" spans="1:16" ht="14.45" customHeight="1" x14ac:dyDescent="0.2">
      <c r="A17" s="314"/>
      <c r="B17" s="329"/>
      <c r="C17" s="311"/>
      <c r="D17" s="312"/>
      <c r="E17" s="1602"/>
      <c r="F17" s="1603"/>
      <c r="G17" s="1592"/>
      <c r="H17" s="311"/>
      <c r="I17" s="1047"/>
      <c r="J17" s="1627"/>
      <c r="K17" s="1617"/>
      <c r="L17" s="680"/>
      <c r="M17" s="308"/>
      <c r="N17" s="308"/>
    </row>
    <row r="18" spans="1:16" ht="14.45" customHeight="1" x14ac:dyDescent="0.2">
      <c r="A18" s="2622" t="s">
        <v>20</v>
      </c>
      <c r="B18" s="2622"/>
      <c r="C18" s="2622"/>
      <c r="D18" s="313"/>
      <c r="E18" s="1604"/>
      <c r="F18" s="1605"/>
      <c r="G18" s="1593"/>
      <c r="H18" s="314"/>
      <c r="I18" s="1048"/>
      <c r="J18" s="1628"/>
      <c r="K18" s="1618"/>
      <c r="L18" s="681"/>
      <c r="M18" s="308"/>
    </row>
    <row r="19" spans="1:16" ht="14.45" customHeight="1" x14ac:dyDescent="0.2">
      <c r="A19" s="330"/>
      <c r="B19" s="287"/>
      <c r="C19" s="304" t="s">
        <v>4</v>
      </c>
      <c r="D19" s="305">
        <v>177</v>
      </c>
      <c r="E19" s="395">
        <v>211467.59599999999</v>
      </c>
      <c r="F19" s="1569">
        <v>2252778.0592700001</v>
      </c>
      <c r="G19" s="1566">
        <f>E19/$E$25</f>
        <v>0.2422979661608958</v>
      </c>
      <c r="H19" s="379">
        <f t="shared" ref="H19:H23" si="5">(E19-I19)/I19</f>
        <v>-8.4537235173183289E-2</v>
      </c>
      <c r="I19" s="1042">
        <v>230995.30000000002</v>
      </c>
      <c r="J19" s="1575">
        <v>2461574.1</v>
      </c>
      <c r="K19" s="1615">
        <f>I19/$I$25</f>
        <v>0.2473278942931193</v>
      </c>
      <c r="L19" s="679"/>
      <c r="M19" s="308"/>
      <c r="N19" s="308"/>
    </row>
    <row r="20" spans="1:16" ht="14.45" customHeight="1" x14ac:dyDescent="0.2">
      <c r="A20" s="330"/>
      <c r="B20" s="287"/>
      <c r="C20" s="304" t="s">
        <v>5</v>
      </c>
      <c r="D20" s="305">
        <v>1644</v>
      </c>
      <c r="E20" s="395">
        <v>160852</v>
      </c>
      <c r="F20" s="1569">
        <v>1713570.9940700002</v>
      </c>
      <c r="G20" s="1566">
        <f t="shared" ref="G20:G24" si="6">E20/$E$25</f>
        <v>0.1843030005075218</v>
      </c>
      <c r="H20" s="379">
        <f t="shared" si="5"/>
        <v>-4.8481019547157167E-2</v>
      </c>
      <c r="I20" s="1042">
        <v>169047.6</v>
      </c>
      <c r="J20" s="1575">
        <v>1801437.4</v>
      </c>
      <c r="K20" s="1615">
        <f t="shared" ref="K20:K24" si="7">I20/$I$25</f>
        <v>0.18100016296134819</v>
      </c>
      <c r="L20" s="682"/>
      <c r="M20" s="317"/>
      <c r="N20" s="308"/>
    </row>
    <row r="21" spans="1:16" ht="14.45" customHeight="1" x14ac:dyDescent="0.2">
      <c r="A21" s="314"/>
      <c r="B21" s="310"/>
      <c r="C21" s="304" t="s">
        <v>6</v>
      </c>
      <c r="D21" s="305">
        <v>39133</v>
      </c>
      <c r="E21" s="395">
        <v>186637</v>
      </c>
      <c r="F21" s="1569">
        <v>1988258.2362148201</v>
      </c>
      <c r="G21" s="1566">
        <f t="shared" si="6"/>
        <v>0.21384725776317573</v>
      </c>
      <c r="H21" s="379">
        <f t="shared" si="5"/>
        <v>-0.1036806162534938</v>
      </c>
      <c r="I21" s="1042">
        <v>208226</v>
      </c>
      <c r="J21" s="1575">
        <v>2218938</v>
      </c>
      <c r="K21" s="1615">
        <f t="shared" si="7"/>
        <v>0.22294868387832589</v>
      </c>
      <c r="L21" s="679"/>
      <c r="M21" s="308"/>
      <c r="N21" s="308"/>
      <c r="O21" s="308"/>
      <c r="P21" s="308"/>
    </row>
    <row r="22" spans="1:16" ht="14.45" customHeight="1" x14ac:dyDescent="0.2">
      <c r="A22" s="314"/>
      <c r="B22" s="310"/>
      <c r="C22" s="304" t="s">
        <v>7</v>
      </c>
      <c r="D22" s="305">
        <v>381832</v>
      </c>
      <c r="E22" s="395">
        <v>283973</v>
      </c>
      <c r="F22" s="1569">
        <v>3025183.5494590704</v>
      </c>
      <c r="G22" s="1566">
        <f t="shared" si="6"/>
        <v>0.32537410764629898</v>
      </c>
      <c r="H22" s="379">
        <f t="shared" si="5"/>
        <v>-4.0398015868054422E-2</v>
      </c>
      <c r="I22" s="1042">
        <v>295927.90000000002</v>
      </c>
      <c r="J22" s="1575">
        <v>3153523.9</v>
      </c>
      <c r="K22" s="1615">
        <f t="shared" si="7"/>
        <v>0.31685157390468455</v>
      </c>
      <c r="L22" s="679"/>
      <c r="M22" s="308"/>
      <c r="N22" s="308"/>
      <c r="O22" s="308"/>
      <c r="P22" s="308"/>
    </row>
    <row r="23" spans="1:16" ht="14.45" customHeight="1" x14ac:dyDescent="0.2">
      <c r="A23" s="314"/>
      <c r="B23" s="310"/>
      <c r="C23" s="304" t="s">
        <v>412</v>
      </c>
      <c r="D23" s="305">
        <v>28</v>
      </c>
      <c r="E23" s="395">
        <v>9115.8401308201028</v>
      </c>
      <c r="F23" s="1569">
        <v>97111.790729999993</v>
      </c>
      <c r="G23" s="1566">
        <f t="shared" si="6"/>
        <v>1.0444860419870595E-2</v>
      </c>
      <c r="H23" s="379">
        <f t="shared" si="5"/>
        <v>0.1354633148761385</v>
      </c>
      <c r="I23" s="1042">
        <v>8028.3</v>
      </c>
      <c r="J23" s="1575">
        <v>85552.2</v>
      </c>
      <c r="K23" s="1615">
        <f t="shared" si="7"/>
        <v>8.5959434402061406E-3</v>
      </c>
      <c r="L23" s="679"/>
      <c r="M23" s="308"/>
      <c r="N23" s="308"/>
      <c r="O23" s="308"/>
      <c r="P23" s="308"/>
    </row>
    <row r="24" spans="1:16" ht="14.45" customHeight="1" thickBot="1" x14ac:dyDescent="0.25">
      <c r="A24" s="314"/>
      <c r="B24" s="2609" t="s">
        <v>85</v>
      </c>
      <c r="C24" s="2610"/>
      <c r="D24" s="1811">
        <v>0</v>
      </c>
      <c r="E24" s="1107">
        <v>20713.008154167503</v>
      </c>
      <c r="F24" s="1581">
        <v>220657.37050999995</v>
      </c>
      <c r="G24" s="1590">
        <f t="shared" si="6"/>
        <v>2.3732807502237063E-2</v>
      </c>
      <c r="H24" s="1033">
        <f t="shared" ref="H24:H25" si="8">(E24-I24)/I24</f>
        <v>-4.7182759126925621E-2</v>
      </c>
      <c r="I24" s="1043">
        <v>21738.7</v>
      </c>
      <c r="J24" s="1626">
        <v>231472.80000000002</v>
      </c>
      <c r="K24" s="1619">
        <f t="shared" si="7"/>
        <v>2.327574152231596E-2</v>
      </c>
      <c r="L24" s="679"/>
      <c r="M24" s="308"/>
      <c r="N24" s="308"/>
      <c r="O24" s="308"/>
      <c r="P24" s="308"/>
    </row>
    <row r="25" spans="1:16" ht="14.45" customHeight="1" thickTop="1" x14ac:dyDescent="0.2">
      <c r="A25" s="314"/>
      <c r="B25" s="328"/>
      <c r="C25" s="1027" t="s">
        <v>8</v>
      </c>
      <c r="D25" s="1028">
        <f>SUM(D19:D24)</f>
        <v>422814</v>
      </c>
      <c r="E25" s="1028">
        <f>SUM(E19:E24)</f>
        <v>872758.44428498764</v>
      </c>
      <c r="F25" s="1606">
        <f>SUM(F19:F24)</f>
        <v>9297560.0002538916</v>
      </c>
      <c r="G25" s="1594">
        <f t="shared" ref="G25" si="9">SUM(G19:G24)</f>
        <v>0.99999999999999989</v>
      </c>
      <c r="H25" s="1039">
        <f t="shared" si="8"/>
        <v>-6.5532899363992911E-2</v>
      </c>
      <c r="I25" s="1049">
        <f t="shared" ref="I25" si="10">SUM(I19:I24)</f>
        <v>933963.8</v>
      </c>
      <c r="J25" s="1050">
        <f t="shared" ref="J25" si="11">SUM(J19:J24)</f>
        <v>9952498.4000000004</v>
      </c>
      <c r="K25" s="1051">
        <f t="shared" ref="K25" si="12">SUM(K19:K24)</f>
        <v>0.99999999999999989</v>
      </c>
      <c r="L25" s="679"/>
      <c r="M25" s="308"/>
      <c r="N25" s="308"/>
      <c r="O25" s="308"/>
      <c r="P25" s="308"/>
    </row>
    <row r="26" spans="1:16" ht="14.45" customHeight="1" x14ac:dyDescent="0.2">
      <c r="A26" s="311"/>
      <c r="B26" s="329"/>
      <c r="C26" s="311"/>
      <c r="D26" s="312"/>
      <c r="E26" s="1602"/>
      <c r="F26" s="1603"/>
      <c r="G26" s="1592"/>
      <c r="H26" s="311"/>
      <c r="I26" s="1047"/>
      <c r="J26" s="1627"/>
      <c r="K26" s="1617"/>
      <c r="L26" s="683"/>
      <c r="N26" s="308"/>
      <c r="O26" s="308"/>
      <c r="P26" s="308"/>
    </row>
    <row r="27" spans="1:16" ht="14.45" customHeight="1" x14ac:dyDescent="0.2">
      <c r="A27" s="2623" t="s">
        <v>374</v>
      </c>
      <c r="B27" s="2623"/>
      <c r="C27" s="321"/>
      <c r="D27" s="322"/>
      <c r="E27" s="1607"/>
      <c r="F27" s="1608"/>
      <c r="G27" s="1595"/>
      <c r="H27" s="321"/>
      <c r="I27" s="1048"/>
      <c r="J27" s="1628"/>
      <c r="K27" s="1620"/>
      <c r="L27" s="684"/>
      <c r="N27" s="308"/>
      <c r="O27" s="308"/>
      <c r="P27" s="308"/>
    </row>
    <row r="28" spans="1:16" ht="14.45" customHeight="1" x14ac:dyDescent="0.2">
      <c r="A28" s="330"/>
      <c r="B28" s="287"/>
      <c r="C28" s="304" t="s">
        <v>4</v>
      </c>
      <c r="D28" s="305">
        <v>1251</v>
      </c>
      <c r="E28" s="395">
        <v>3123740.5430000001</v>
      </c>
      <c r="F28" s="1569">
        <v>33339483.340639997</v>
      </c>
      <c r="G28" s="1566">
        <f>E28/$E$34</f>
        <v>0.4727916271030897</v>
      </c>
      <c r="H28" s="379">
        <f t="shared" ref="H28:H32" si="13">(E28-I28)/I28</f>
        <v>7.4863328159546485E-3</v>
      </c>
      <c r="I28" s="1042">
        <v>3100528.9513645819</v>
      </c>
      <c r="J28" s="1575">
        <v>33094945.934210002</v>
      </c>
      <c r="K28" s="1584">
        <f>I28/$I$34</f>
        <v>0.45035077887138825</v>
      </c>
      <c r="L28" s="340"/>
    </row>
    <row r="29" spans="1:16" ht="14.45" customHeight="1" x14ac:dyDescent="0.2">
      <c r="A29" s="330"/>
      <c r="B29" s="287"/>
      <c r="C29" s="304" t="s">
        <v>5</v>
      </c>
      <c r="D29" s="305">
        <v>4556</v>
      </c>
      <c r="E29" s="395">
        <v>579811.41999999993</v>
      </c>
      <c r="F29" s="1569">
        <v>6187873.9806200005</v>
      </c>
      <c r="G29" s="1566">
        <f t="shared" ref="G29:G33" si="14">E29/$E$34</f>
        <v>8.7756963454935985E-2</v>
      </c>
      <c r="H29" s="379">
        <f t="shared" si="13"/>
        <v>-0.15410955001792351</v>
      </c>
      <c r="I29" s="1042">
        <v>685445.04789276852</v>
      </c>
      <c r="J29" s="1575">
        <v>7316139.284260001</v>
      </c>
      <c r="K29" s="1584">
        <f t="shared" ref="K29:K33" si="15">I29/$I$34</f>
        <v>9.9560660788600486E-2</v>
      </c>
      <c r="L29" s="340"/>
    </row>
    <row r="30" spans="1:16" ht="14.45" customHeight="1" x14ac:dyDescent="0.2">
      <c r="A30" s="314"/>
      <c r="B30" s="310"/>
      <c r="C30" s="304" t="s">
        <v>6</v>
      </c>
      <c r="D30" s="305">
        <v>155254</v>
      </c>
      <c r="E30" s="395">
        <v>874843.60600000003</v>
      </c>
      <c r="F30" s="1569">
        <v>9335629.640039999</v>
      </c>
      <c r="G30" s="1566">
        <f t="shared" si="14"/>
        <v>0.13241135947361371</v>
      </c>
      <c r="H30" s="379">
        <f t="shared" si="13"/>
        <v>-0.10123714628074718</v>
      </c>
      <c r="I30" s="1042">
        <v>973386.47495246341</v>
      </c>
      <c r="J30" s="1575">
        <v>10389103.602500001</v>
      </c>
      <c r="K30" s="1584">
        <f t="shared" si="15"/>
        <v>0.14138405543505306</v>
      </c>
      <c r="L30" s="340"/>
    </row>
    <row r="31" spans="1:16" ht="14.45" customHeight="1" x14ac:dyDescent="0.2">
      <c r="A31" s="314"/>
      <c r="B31" s="310"/>
      <c r="C31" s="304" t="s">
        <v>7</v>
      </c>
      <c r="D31" s="305">
        <v>2134856</v>
      </c>
      <c r="E31" s="395">
        <v>1891156.818</v>
      </c>
      <c r="F31" s="1569">
        <v>20181663.100000001</v>
      </c>
      <c r="G31" s="1566">
        <f t="shared" si="14"/>
        <v>0.28623475502565821</v>
      </c>
      <c r="H31" s="379">
        <f t="shared" si="13"/>
        <v>-6.2098223252500646E-2</v>
      </c>
      <c r="I31" s="1042">
        <v>2016369.8</v>
      </c>
      <c r="J31" s="1575">
        <v>21521190.000000004</v>
      </c>
      <c r="K31" s="1584">
        <f t="shared" si="15"/>
        <v>0.29287702974780827</v>
      </c>
      <c r="L31" s="340"/>
    </row>
    <row r="32" spans="1:16" ht="14.45" customHeight="1" x14ac:dyDescent="0.2">
      <c r="A32" s="314"/>
      <c r="B32" s="310"/>
      <c r="C32" s="304" t="s">
        <v>412</v>
      </c>
      <c r="D32" s="305">
        <v>173</v>
      </c>
      <c r="E32" s="395">
        <v>58780.467000000004</v>
      </c>
      <c r="F32" s="1569">
        <v>627414.11564999993</v>
      </c>
      <c r="G32" s="1566">
        <f t="shared" si="14"/>
        <v>8.8966776376758344E-3</v>
      </c>
      <c r="H32" s="379">
        <f t="shared" si="13"/>
        <v>0.15305885271163333</v>
      </c>
      <c r="I32" s="1042">
        <v>50977.855000000003</v>
      </c>
      <c r="J32" s="1575">
        <v>544141.47999000002</v>
      </c>
      <c r="K32" s="1584">
        <f t="shared" si="15"/>
        <v>7.4045161533933188E-3</v>
      </c>
      <c r="L32" s="340"/>
    </row>
    <row r="33" spans="1:21" ht="14.45" customHeight="1" thickBot="1" x14ac:dyDescent="0.25">
      <c r="A33" s="314"/>
      <c r="B33" s="2609" t="s">
        <v>85</v>
      </c>
      <c r="C33" s="2610"/>
      <c r="D33" s="1811">
        <v>0</v>
      </c>
      <c r="E33" s="1107">
        <v>78680.392279180218</v>
      </c>
      <c r="F33" s="1581">
        <v>839515.75143000018</v>
      </c>
      <c r="G33" s="1590">
        <f t="shared" si="14"/>
        <v>1.1908617305026599E-2</v>
      </c>
      <c r="H33" s="1033">
        <f t="shared" ref="H33:H34" si="16">(E33-I33)/I33</f>
        <v>0.35680350513842751</v>
      </c>
      <c r="I33" s="1043">
        <v>57989.52610396807</v>
      </c>
      <c r="J33" s="1626">
        <v>619449.44189000013</v>
      </c>
      <c r="K33" s="1619">
        <f t="shared" si="15"/>
        <v>8.4229590037567317E-3</v>
      </c>
      <c r="L33" s="340"/>
    </row>
    <row r="34" spans="1:21" ht="14.45" customHeight="1" thickTop="1" x14ac:dyDescent="0.2">
      <c r="A34" s="314"/>
      <c r="B34" s="328"/>
      <c r="C34" s="1027" t="s">
        <v>8</v>
      </c>
      <c r="D34" s="1028">
        <f>SUM(D28:D33)</f>
        <v>2296090</v>
      </c>
      <c r="E34" s="1028">
        <f>SUM(E28:E33)</f>
        <v>6607013.24627918</v>
      </c>
      <c r="F34" s="1606">
        <f>SUM(F28:F33)</f>
        <v>70511579.928380013</v>
      </c>
      <c r="G34" s="1594">
        <f t="shared" ref="G34" si="17">SUM(G28:G33)</f>
        <v>1</v>
      </c>
      <c r="H34" s="1039">
        <f t="shared" si="16"/>
        <v>-4.0333566256214266E-2</v>
      </c>
      <c r="I34" s="1049">
        <f t="shared" ref="I34" si="18">SUM(I28:I33)</f>
        <v>6884697.6553137815</v>
      </c>
      <c r="J34" s="1050">
        <f t="shared" ref="J34" si="19">SUM(J28:J33)</f>
        <v>73484969.742850021</v>
      </c>
      <c r="K34" s="1051">
        <f t="shared" ref="K34" si="20">SUM(K28:K33)</f>
        <v>1</v>
      </c>
      <c r="L34" s="340"/>
      <c r="M34" s="308"/>
    </row>
    <row r="35" spans="1:21" ht="14.45" customHeight="1" x14ac:dyDescent="0.2">
      <c r="A35" s="330"/>
      <c r="B35" s="330"/>
      <c r="C35" s="330"/>
      <c r="D35" s="331"/>
      <c r="E35" s="1609"/>
      <c r="F35" s="1610"/>
      <c r="G35" s="1596"/>
      <c r="H35" s="997"/>
      <c r="I35" s="1052"/>
      <c r="J35" s="1627"/>
      <c r="K35" s="1621"/>
      <c r="L35" s="369"/>
    </row>
    <row r="36" spans="1:21" ht="14.45" customHeight="1" x14ac:dyDescent="0.2">
      <c r="A36" s="2618" t="s">
        <v>21</v>
      </c>
      <c r="B36" s="2618"/>
      <c r="C36" s="332"/>
      <c r="D36" s="333"/>
      <c r="E36" s="1611"/>
      <c r="F36" s="1612"/>
      <c r="G36" s="1597"/>
      <c r="H36" s="1035"/>
      <c r="I36" s="1053"/>
      <c r="J36" s="1628"/>
      <c r="K36" s="1622"/>
      <c r="L36" s="338"/>
    </row>
    <row r="37" spans="1:21" ht="14.45" customHeight="1" x14ac:dyDescent="0.2">
      <c r="A37" s="330"/>
      <c r="B37" s="287"/>
      <c r="C37" s="304" t="s">
        <v>4</v>
      </c>
      <c r="D37" s="305">
        <v>123</v>
      </c>
      <c r="E37" s="395">
        <v>121337.45238969999</v>
      </c>
      <c r="F37" s="1569">
        <v>1294455.2056698999</v>
      </c>
      <c r="G37" s="1566">
        <f>E37/$E$43</f>
        <v>0.38359952113614254</v>
      </c>
      <c r="H37" s="379">
        <f t="shared" ref="H37:H41" si="21">(E37-I37)/I37</f>
        <v>-6.1020926860212911E-2</v>
      </c>
      <c r="I37" s="1042">
        <v>129222.74400000001</v>
      </c>
      <c r="J37" s="1575">
        <v>1379324.8969596</v>
      </c>
      <c r="K37" s="1584">
        <f>I37/$I$43</f>
        <v>0.38995363874997296</v>
      </c>
      <c r="L37" s="340"/>
      <c r="O37" s="308"/>
      <c r="P37" s="308"/>
      <c r="Q37" s="308"/>
      <c r="S37" s="308"/>
      <c r="T37" s="308"/>
    </row>
    <row r="38" spans="1:21" ht="14.45" customHeight="1" x14ac:dyDescent="0.2">
      <c r="A38" s="330"/>
      <c r="B38" s="287"/>
      <c r="C38" s="304" t="s">
        <v>5</v>
      </c>
      <c r="D38" s="305">
        <v>343</v>
      </c>
      <c r="E38" s="395">
        <v>28099.625905999997</v>
      </c>
      <c r="F38" s="1569">
        <v>299745.18961999996</v>
      </c>
      <c r="G38" s="1566">
        <f t="shared" ref="G38:G42" si="22">E38/$E$43</f>
        <v>8.8834921364817979E-2</v>
      </c>
      <c r="H38" s="379">
        <f t="shared" si="21"/>
        <v>0.3625238926594237</v>
      </c>
      <c r="I38" s="1042">
        <v>20623.216999999997</v>
      </c>
      <c r="J38" s="1575">
        <v>220150.44699999999</v>
      </c>
      <c r="K38" s="1584">
        <f t="shared" ref="K38:K42" si="23">I38/$I$43</f>
        <v>6.2234388954627823E-2</v>
      </c>
      <c r="L38" s="340"/>
      <c r="O38" s="308"/>
      <c r="P38" s="308"/>
      <c r="Q38" s="308"/>
      <c r="S38" s="308"/>
      <c r="T38" s="308"/>
    </row>
    <row r="39" spans="1:21" ht="14.45" customHeight="1" x14ac:dyDescent="0.2">
      <c r="A39" s="314"/>
      <c r="B39" s="310"/>
      <c r="C39" s="304" t="s">
        <v>6</v>
      </c>
      <c r="D39" s="305">
        <v>10416</v>
      </c>
      <c r="E39" s="395">
        <v>55801.868516999995</v>
      </c>
      <c r="F39" s="1569">
        <v>595167.01457</v>
      </c>
      <c r="G39" s="1566">
        <f t="shared" si="22"/>
        <v>0.17641354437601697</v>
      </c>
      <c r="H39" s="379">
        <f t="shared" si="21"/>
        <v>-9.4576419226400626E-3</v>
      </c>
      <c r="I39" s="1042">
        <v>56334.661573999998</v>
      </c>
      <c r="J39" s="1575">
        <v>601402.37478700001</v>
      </c>
      <c r="K39" s="1584">
        <f t="shared" si="23"/>
        <v>0.17000030790655224</v>
      </c>
      <c r="L39" s="340"/>
      <c r="O39" s="308"/>
      <c r="P39" s="308"/>
      <c r="Q39" s="308"/>
      <c r="S39" s="308"/>
      <c r="T39" s="308"/>
    </row>
    <row r="40" spans="1:21" ht="14.45" customHeight="1" x14ac:dyDescent="0.2">
      <c r="A40" s="314"/>
      <c r="B40" s="310"/>
      <c r="C40" s="304" t="s">
        <v>7</v>
      </c>
      <c r="D40" s="305">
        <v>103182</v>
      </c>
      <c r="E40" s="395">
        <v>100284.93111139999</v>
      </c>
      <c r="F40" s="1569">
        <v>1069569.2333800003</v>
      </c>
      <c r="G40" s="1566">
        <f t="shared" si="22"/>
        <v>0.31704350795129788</v>
      </c>
      <c r="H40" s="379">
        <f t="shared" si="21"/>
        <v>-0.12593887887693064</v>
      </c>
      <c r="I40" s="1042">
        <v>114734.46042599999</v>
      </c>
      <c r="J40" s="1575">
        <v>1224888.679213</v>
      </c>
      <c r="K40" s="1584">
        <f t="shared" si="23"/>
        <v>0.34623255123829799</v>
      </c>
      <c r="L40" s="340"/>
      <c r="O40" s="308"/>
      <c r="P40" s="308"/>
      <c r="Q40" s="308"/>
      <c r="S40" s="308"/>
      <c r="T40" s="308"/>
    </row>
    <row r="41" spans="1:21" ht="14.45" customHeight="1" x14ac:dyDescent="0.2">
      <c r="A41" s="314"/>
      <c r="B41" s="310"/>
      <c r="C41" s="304" t="s">
        <v>412</v>
      </c>
      <c r="D41" s="305">
        <v>16</v>
      </c>
      <c r="E41" s="395">
        <v>4459.9160000000002</v>
      </c>
      <c r="F41" s="1569">
        <v>47583.631200000003</v>
      </c>
      <c r="G41" s="1566">
        <f t="shared" si="22"/>
        <v>1.4099699707001985E-2</v>
      </c>
      <c r="H41" s="379">
        <f t="shared" si="21"/>
        <v>0.14030955129508102</v>
      </c>
      <c r="I41" s="1042">
        <v>3911.1450000000004</v>
      </c>
      <c r="J41" s="1575">
        <v>41747.986617400005</v>
      </c>
      <c r="K41" s="1584">
        <f t="shared" si="23"/>
        <v>1.1802606702336882E-2</v>
      </c>
      <c r="L41" s="340"/>
      <c r="O41" s="308"/>
      <c r="P41" s="308"/>
      <c r="Q41" s="308"/>
      <c r="S41" s="308"/>
      <c r="T41" s="308"/>
    </row>
    <row r="42" spans="1:21" ht="14.45" customHeight="1" thickBot="1" x14ac:dyDescent="0.25">
      <c r="A42" s="314"/>
      <c r="B42" s="2609" t="s">
        <v>85</v>
      </c>
      <c r="C42" s="2610"/>
      <c r="D42" s="1811">
        <v>0</v>
      </c>
      <c r="E42" s="1107">
        <v>6329.0420000000004</v>
      </c>
      <c r="F42" s="1581">
        <v>67504.982000000004</v>
      </c>
      <c r="G42" s="1590">
        <f t="shared" si="22"/>
        <v>2.0008805464722487E-2</v>
      </c>
      <c r="H42" s="1033">
        <f t="shared" ref="H42:H43" si="24">(E42-I42)/I42</f>
        <v>-3.4255105718532956E-2</v>
      </c>
      <c r="I42" s="1043">
        <v>6553.5340000000006</v>
      </c>
      <c r="J42" s="1626">
        <v>69962.179999999993</v>
      </c>
      <c r="K42" s="1619">
        <f t="shared" si="23"/>
        <v>1.977650644821213E-2</v>
      </c>
      <c r="L42" s="340"/>
      <c r="O42" s="308"/>
      <c r="P42" s="308"/>
      <c r="Q42" s="308"/>
      <c r="S42" s="308"/>
      <c r="T42" s="308"/>
    </row>
    <row r="43" spans="1:21" ht="14.45" customHeight="1" thickTop="1" x14ac:dyDescent="0.2">
      <c r="A43" s="314"/>
      <c r="B43" s="328"/>
      <c r="C43" s="1027" t="s">
        <v>8</v>
      </c>
      <c r="D43" s="1028">
        <f>SUM(D37:D42)</f>
        <v>114080</v>
      </c>
      <c r="E43" s="1028">
        <f>SUM(E37:E42)</f>
        <v>316312.83592410001</v>
      </c>
      <c r="F43" s="1606">
        <f>SUM(F37:F42)</f>
        <v>3374025.2564399005</v>
      </c>
      <c r="G43" s="1594">
        <f t="shared" ref="G43" si="25">SUM(G37:G42)</f>
        <v>0.99999999999999978</v>
      </c>
      <c r="H43" s="1039">
        <f t="shared" si="24"/>
        <v>-4.5467248769102485E-2</v>
      </c>
      <c r="I43" s="1049">
        <f t="shared" ref="I43" si="26">SUM(I37:I42)</f>
        <v>331379.76199999999</v>
      </c>
      <c r="J43" s="1050">
        <f t="shared" ref="J43" si="27">SUM(J37:J42)</f>
        <v>3537476.5645769997</v>
      </c>
      <c r="K43" s="1051">
        <f t="shared" ref="K43" si="28">SUM(K37:K42)</f>
        <v>1</v>
      </c>
      <c r="L43" s="340"/>
      <c r="M43" s="308"/>
      <c r="O43" s="308"/>
      <c r="P43" s="308"/>
      <c r="Q43" s="308"/>
      <c r="S43" s="308"/>
      <c r="T43" s="308"/>
    </row>
    <row r="44" spans="1:21" ht="14.45" customHeight="1" x14ac:dyDescent="0.2">
      <c r="A44" s="314"/>
      <c r="B44" s="329"/>
      <c r="C44" s="314"/>
      <c r="D44" s="312"/>
      <c r="E44" s="1602"/>
      <c r="F44" s="1603"/>
      <c r="G44" s="1592"/>
      <c r="H44" s="1036"/>
      <c r="I44" s="1047"/>
      <c r="J44" s="1627"/>
      <c r="K44" s="1617"/>
      <c r="L44" s="369"/>
    </row>
    <row r="45" spans="1:21" ht="14.45" customHeight="1" x14ac:dyDescent="0.2">
      <c r="A45" s="2618" t="s">
        <v>207</v>
      </c>
      <c r="B45" s="2618"/>
      <c r="C45" s="332"/>
      <c r="D45" s="334"/>
      <c r="E45" s="2619"/>
      <c r="F45" s="2620"/>
      <c r="G45" s="1598"/>
      <c r="H45" s="1035"/>
      <c r="I45" s="1629"/>
      <c r="J45" s="1630"/>
      <c r="K45" s="1623"/>
      <c r="L45" s="338"/>
    </row>
    <row r="46" spans="1:21" ht="14.45" customHeight="1" x14ac:dyDescent="0.2">
      <c r="A46" s="336"/>
      <c r="B46" s="287"/>
      <c r="C46" s="304" t="s">
        <v>4</v>
      </c>
      <c r="D46" s="305">
        <v>96</v>
      </c>
      <c r="E46" s="395">
        <v>358937.50899999996</v>
      </c>
      <c r="F46" s="1569">
        <v>3825119.4979999997</v>
      </c>
      <c r="G46" s="1566">
        <f>E46/$E$52</f>
        <v>0.92827489572271193</v>
      </c>
      <c r="H46" s="379">
        <f t="shared" ref="H46:H50" si="29">(E46-I46)/I46</f>
        <v>1.3083270674231449E-2</v>
      </c>
      <c r="I46" s="1042">
        <v>354302.07900000003</v>
      </c>
      <c r="J46" s="1575">
        <v>3773945.6130000004</v>
      </c>
      <c r="K46" s="1584">
        <f>I46/$I$52</f>
        <v>0.93869392910902005</v>
      </c>
      <c r="L46" s="340"/>
      <c r="M46" s="308"/>
      <c r="N46" s="308"/>
      <c r="O46" s="308"/>
      <c r="P46" s="308"/>
      <c r="Q46" s="308"/>
      <c r="R46" s="308"/>
      <c r="S46" s="308"/>
      <c r="T46" s="308"/>
      <c r="U46" s="308"/>
    </row>
    <row r="47" spans="1:21" ht="14.45" customHeight="1" x14ac:dyDescent="0.2">
      <c r="A47" s="714"/>
      <c r="B47" s="287"/>
      <c r="C47" s="304" t="s">
        <v>5</v>
      </c>
      <c r="D47" s="305">
        <v>121</v>
      </c>
      <c r="E47" s="395">
        <v>777.42100000000005</v>
      </c>
      <c r="F47" s="1569">
        <v>8223.1080000000002</v>
      </c>
      <c r="G47" s="1566">
        <f t="shared" ref="G47:G51" si="30">E47/$E$52</f>
        <v>2.0105460689193297E-3</v>
      </c>
      <c r="H47" s="379">
        <f t="shared" si="29"/>
        <v>-0.29061342852397914</v>
      </c>
      <c r="I47" s="1042">
        <v>1095.9059999999999</v>
      </c>
      <c r="J47" s="1575">
        <v>11487.415999999999</v>
      </c>
      <c r="K47" s="1584">
        <f t="shared" ref="K47:K51" si="31">I47/$I$52</f>
        <v>2.9035119183541385E-3</v>
      </c>
      <c r="L47" s="340"/>
      <c r="M47" s="308"/>
      <c r="N47" s="308"/>
      <c r="O47" s="308"/>
      <c r="P47" s="308"/>
      <c r="Q47" s="308"/>
      <c r="R47" s="308"/>
      <c r="S47" s="308"/>
      <c r="T47" s="308"/>
      <c r="U47" s="308"/>
    </row>
    <row r="48" spans="1:21" ht="14.45" customHeight="1" x14ac:dyDescent="0.2">
      <c r="A48" s="714"/>
      <c r="B48" s="310"/>
      <c r="C48" s="304" t="s">
        <v>6</v>
      </c>
      <c r="D48" s="305">
        <v>866</v>
      </c>
      <c r="E48" s="395">
        <v>191.459</v>
      </c>
      <c r="F48" s="1569">
        <v>2020.971</v>
      </c>
      <c r="G48" s="1566">
        <f t="shared" si="30"/>
        <v>4.9514631044083701E-4</v>
      </c>
      <c r="H48" s="379">
        <f t="shared" si="29"/>
        <v>1.2622142299911475E-2</v>
      </c>
      <c r="I48" s="1042">
        <v>189.07249999999999</v>
      </c>
      <c r="J48" s="1575">
        <v>1992.4560000000001</v>
      </c>
      <c r="K48" s="1584">
        <f t="shared" si="31"/>
        <v>5.0093188392345042E-4</v>
      </c>
      <c r="L48" s="340"/>
      <c r="M48" s="308"/>
      <c r="N48" s="308"/>
      <c r="O48" s="308"/>
      <c r="P48" s="308"/>
      <c r="Q48" s="308"/>
      <c r="R48" s="308"/>
      <c r="S48" s="308"/>
      <c r="T48" s="308"/>
      <c r="U48" s="308"/>
    </row>
    <row r="49" spans="1:21" ht="14.45" customHeight="1" x14ac:dyDescent="0.2">
      <c r="A49" s="714"/>
      <c r="B49" s="310"/>
      <c r="C49" s="304" t="s">
        <v>7</v>
      </c>
      <c r="D49" s="305">
        <v>6547</v>
      </c>
      <c r="E49" s="395">
        <v>226.86099999999999</v>
      </c>
      <c r="F49" s="1569">
        <v>2410.6010000000001</v>
      </c>
      <c r="G49" s="1566">
        <f t="shared" si="30"/>
        <v>5.8670204656306941E-4</v>
      </c>
      <c r="H49" s="379">
        <f t="shared" si="29"/>
        <v>-4.1251447456280468E-2</v>
      </c>
      <c r="I49" s="1042">
        <v>236.62199999999999</v>
      </c>
      <c r="J49" s="1575">
        <v>2511.9990000000003</v>
      </c>
      <c r="K49" s="1584">
        <f t="shared" si="31"/>
        <v>6.2691033459511393E-4</v>
      </c>
      <c r="L49" s="340"/>
      <c r="M49" s="308"/>
      <c r="N49" s="308"/>
      <c r="O49" s="308"/>
      <c r="P49" s="308"/>
      <c r="Q49" s="308"/>
      <c r="R49" s="308"/>
      <c r="S49" s="308"/>
      <c r="T49" s="308"/>
      <c r="U49" s="308"/>
    </row>
    <row r="50" spans="1:21" ht="14.45" customHeight="1" x14ac:dyDescent="0.2">
      <c r="A50" s="336"/>
      <c r="B50" s="310"/>
      <c r="C50" s="304" t="s">
        <v>412</v>
      </c>
      <c r="D50" s="305">
        <v>5</v>
      </c>
      <c r="E50" s="395">
        <v>298.858</v>
      </c>
      <c r="F50" s="1569">
        <v>3103.6849999999999</v>
      </c>
      <c r="G50" s="1566">
        <f t="shared" si="30"/>
        <v>7.7289882453020057E-4</v>
      </c>
      <c r="H50" s="1886" t="e">
        <f t="shared" si="29"/>
        <v>#DIV/0!</v>
      </c>
      <c r="I50" s="1887">
        <v>0</v>
      </c>
      <c r="J50" s="1888">
        <v>0</v>
      </c>
      <c r="K50" s="1889">
        <f t="shared" si="31"/>
        <v>0</v>
      </c>
      <c r="L50" s="340"/>
      <c r="M50" s="308"/>
      <c r="N50" s="308"/>
      <c r="O50" s="308"/>
      <c r="P50" s="308"/>
      <c r="Q50" s="308"/>
      <c r="R50" s="308"/>
      <c r="S50" s="308"/>
      <c r="T50" s="308"/>
      <c r="U50" s="308"/>
    </row>
    <row r="51" spans="1:21" ht="14.45" customHeight="1" thickBot="1" x14ac:dyDescent="0.25">
      <c r="A51" s="318"/>
      <c r="B51" s="2609" t="s">
        <v>437</v>
      </c>
      <c r="C51" s="2610"/>
      <c r="D51" s="1811">
        <v>0</v>
      </c>
      <c r="E51" s="1107">
        <v>26239.459499999997</v>
      </c>
      <c r="F51" s="1581">
        <v>282368.16360499983</v>
      </c>
      <c r="G51" s="1590">
        <f t="shared" si="30"/>
        <v>6.7859811026834818E-2</v>
      </c>
      <c r="H51" s="1033">
        <f t="shared" ref="H51" si="32">(E51-I51)/I51</f>
        <v>0.21378633315140175</v>
      </c>
      <c r="I51" s="1043">
        <v>21617.857100000001</v>
      </c>
      <c r="J51" s="1626">
        <v>231339.56871280007</v>
      </c>
      <c r="K51" s="1619">
        <f t="shared" si="31"/>
        <v>5.7274716754107231E-2</v>
      </c>
      <c r="L51" s="340"/>
      <c r="M51" s="308"/>
      <c r="N51" s="308"/>
      <c r="O51" s="308"/>
      <c r="P51" s="308"/>
      <c r="Q51" s="308"/>
      <c r="R51" s="308"/>
      <c r="S51" s="308"/>
      <c r="T51" s="308"/>
      <c r="U51" s="308"/>
    </row>
    <row r="52" spans="1:21" ht="14.45" customHeight="1" thickTop="1" x14ac:dyDescent="0.2">
      <c r="A52" s="336"/>
      <c r="B52" s="328"/>
      <c r="C52" s="1894" t="s">
        <v>8</v>
      </c>
      <c r="D52" s="1895">
        <f>SUM(D46:D51)</f>
        <v>7635</v>
      </c>
      <c r="E52" s="1895">
        <f>SUM(E46:E51)</f>
        <v>386671.56749999989</v>
      </c>
      <c r="F52" s="1896">
        <f>SUM(F46:F51)</f>
        <v>4123246.0266049993</v>
      </c>
      <c r="G52" s="1897">
        <f t="shared" ref="G52" si="33">SUM(G46:G51)</f>
        <v>1.0000000000000002</v>
      </c>
      <c r="H52" s="1898">
        <f>(E52-I52)/I52</f>
        <v>2.4454200200497586E-2</v>
      </c>
      <c r="I52" s="1899">
        <f t="shared" ref="I52" si="34">SUM(I46:I51)</f>
        <v>377441.53660000005</v>
      </c>
      <c r="J52" s="1900">
        <f t="shared" ref="J52" si="35">SUM(J46:J51)</f>
        <v>4021277.0527128004</v>
      </c>
      <c r="K52" s="1901">
        <f t="shared" ref="K52" si="36">SUM(K46:K51)</f>
        <v>1</v>
      </c>
      <c r="L52" s="340"/>
      <c r="M52" s="308"/>
      <c r="N52" s="308"/>
      <c r="O52" s="308"/>
      <c r="P52" s="308"/>
      <c r="Q52" s="308"/>
      <c r="R52" s="308"/>
      <c r="S52" s="308"/>
      <c r="T52" s="308"/>
      <c r="U52" s="308"/>
    </row>
    <row r="53" spans="1:21" ht="14.45" customHeight="1" x14ac:dyDescent="0.2">
      <c r="A53" s="676"/>
      <c r="B53" s="676"/>
      <c r="C53" s="344"/>
      <c r="D53" s="509"/>
      <c r="E53" s="510"/>
      <c r="F53" s="1613"/>
      <c r="G53" s="1599"/>
      <c r="H53" s="1037"/>
      <c r="I53" s="677"/>
      <c r="J53" s="1631"/>
      <c r="K53" s="1624"/>
      <c r="L53" s="369"/>
      <c r="M53" s="308"/>
      <c r="N53" s="308"/>
      <c r="O53" s="308"/>
      <c r="P53" s="308"/>
      <c r="Q53" s="308"/>
      <c r="R53" s="308"/>
      <c r="S53" s="308"/>
      <c r="T53" s="308"/>
      <c r="U53" s="308"/>
    </row>
    <row r="54" spans="1:21" ht="6" customHeight="1" x14ac:dyDescent="0.2">
      <c r="A54" s="325"/>
      <c r="B54" s="325"/>
      <c r="C54" s="318"/>
      <c r="D54" s="320"/>
      <c r="E54" s="320"/>
      <c r="F54" s="320"/>
      <c r="G54" s="320"/>
      <c r="H54" s="326"/>
      <c r="I54" s="678"/>
      <c r="J54" s="316"/>
      <c r="K54" s="327"/>
      <c r="M54" s="308"/>
      <c r="N54" s="308"/>
      <c r="O54" s="308"/>
      <c r="P54" s="308"/>
      <c r="Q54" s="308"/>
      <c r="R54" s="308"/>
      <c r="S54" s="308"/>
      <c r="T54" s="308"/>
      <c r="U54" s="308"/>
    </row>
    <row r="55" spans="1:21" ht="15" customHeight="1" x14ac:dyDescent="0.2">
      <c r="A55" s="2611" t="s">
        <v>711</v>
      </c>
      <c r="B55" s="2611"/>
      <c r="C55" s="2611"/>
      <c r="D55" s="2611"/>
      <c r="E55" s="2611"/>
      <c r="F55" s="2611"/>
      <c r="G55" s="2611"/>
      <c r="H55" s="2611"/>
      <c r="I55" s="2611"/>
      <c r="J55" s="2611"/>
      <c r="K55" s="2611"/>
    </row>
    <row r="56" spans="1:21" ht="15" customHeight="1" x14ac:dyDescent="0.2">
      <c r="A56" s="2611"/>
      <c r="B56" s="2611"/>
      <c r="C56" s="2611"/>
      <c r="D56" s="2611"/>
      <c r="E56" s="2611"/>
      <c r="F56" s="2611"/>
      <c r="G56" s="2611"/>
      <c r="H56" s="2611"/>
      <c r="I56" s="2611"/>
      <c r="J56" s="2611"/>
      <c r="K56" s="2611"/>
    </row>
    <row r="57" spans="1:21" ht="22.5" customHeight="1" x14ac:dyDescent="0.2">
      <c r="A57" s="2611"/>
      <c r="B57" s="2611"/>
      <c r="C57" s="2611"/>
      <c r="D57" s="2611"/>
      <c r="E57" s="2611"/>
      <c r="F57" s="2611"/>
      <c r="G57" s="2611"/>
      <c r="H57" s="2611"/>
      <c r="I57" s="2611"/>
      <c r="J57" s="2611"/>
      <c r="K57" s="2611"/>
    </row>
    <row r="58" spans="1:21" ht="15" customHeight="1" x14ac:dyDescent="0.2"/>
    <row r="59" spans="1:21" ht="15" customHeight="1" x14ac:dyDescent="0.2"/>
    <row r="60" spans="1:21" ht="15" customHeight="1" x14ac:dyDescent="0.2">
      <c r="A60" s="330"/>
    </row>
    <row r="61" spans="1:21" ht="15" customHeight="1" x14ac:dyDescent="0.2">
      <c r="A61" s="330"/>
    </row>
    <row r="62" spans="1:21" ht="15" customHeight="1" x14ac:dyDescent="0.2"/>
    <row r="63" spans="1:21" ht="15" customHeight="1" x14ac:dyDescent="0.2"/>
    <row r="64" spans="1:2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2">
    <mergeCell ref="A2:I2"/>
    <mergeCell ref="D4:K4"/>
    <mergeCell ref="J2:L2"/>
    <mergeCell ref="A36:B36"/>
    <mergeCell ref="H5:H8"/>
    <mergeCell ref="B7:C8"/>
    <mergeCell ref="E7:F7"/>
    <mergeCell ref="B42:C42"/>
    <mergeCell ref="B51:C51"/>
    <mergeCell ref="A55:K57"/>
    <mergeCell ref="E6:F6"/>
    <mergeCell ref="I6:J6"/>
    <mergeCell ref="D5:D8"/>
    <mergeCell ref="A45:B45"/>
    <mergeCell ref="E45:F45"/>
    <mergeCell ref="A9:B9"/>
    <mergeCell ref="A18:C18"/>
    <mergeCell ref="A27:B27"/>
    <mergeCell ref="I7:J7"/>
    <mergeCell ref="B15:C15"/>
    <mergeCell ref="B24:C24"/>
    <mergeCell ref="B33:C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Normal="100" zoomScaleSheetLayoutView="100" workbookViewId="0">
      <selection activeCell="M31" sqref="M31"/>
    </sheetView>
  </sheetViews>
  <sheetFormatPr defaultRowHeight="12.75" x14ac:dyDescent="0.25"/>
  <cols>
    <col min="1" max="1" width="10.7109375" style="13" customWidth="1"/>
    <col min="2" max="11" width="8.85546875" style="13" customWidth="1"/>
    <col min="12" max="12" width="1.7109375" style="13" customWidth="1"/>
    <col min="13" max="13" width="9.28515625" style="13" bestFit="1" customWidth="1"/>
    <col min="14" max="14" width="11.42578125" style="13" bestFit="1" customWidth="1"/>
    <col min="15" max="253" width="9.140625" style="13"/>
    <col min="254" max="266" width="10.7109375" style="13" customWidth="1"/>
    <col min="267" max="509" width="9.140625" style="13"/>
    <col min="510" max="522" width="10.7109375" style="13" customWidth="1"/>
    <col min="523" max="765" width="9.140625" style="13"/>
    <col min="766" max="778" width="10.7109375" style="13" customWidth="1"/>
    <col min="779" max="1021" width="9.140625" style="13"/>
    <col min="1022" max="1034" width="10.7109375" style="13" customWidth="1"/>
    <col min="1035" max="1277" width="9.140625" style="13"/>
    <col min="1278" max="1290" width="10.7109375" style="13" customWidth="1"/>
    <col min="1291" max="1533" width="9.140625" style="13"/>
    <col min="1534" max="1546" width="10.7109375" style="13" customWidth="1"/>
    <col min="1547" max="1789" width="9.140625" style="13"/>
    <col min="1790" max="1802" width="10.7109375" style="13" customWidth="1"/>
    <col min="1803" max="2045" width="9.140625" style="13"/>
    <col min="2046" max="2058" width="10.7109375" style="13" customWidth="1"/>
    <col min="2059" max="2301" width="9.140625" style="13"/>
    <col min="2302" max="2314" width="10.7109375" style="13" customWidth="1"/>
    <col min="2315" max="2557" width="9.140625" style="13"/>
    <col min="2558" max="2570" width="10.7109375" style="13" customWidth="1"/>
    <col min="2571" max="2813" width="9.140625" style="13"/>
    <col min="2814" max="2826" width="10.7109375" style="13" customWidth="1"/>
    <col min="2827" max="3069" width="9.140625" style="13"/>
    <col min="3070" max="3082" width="10.7109375" style="13" customWidth="1"/>
    <col min="3083" max="3325" width="9.140625" style="13"/>
    <col min="3326" max="3338" width="10.7109375" style="13" customWidth="1"/>
    <col min="3339" max="3581" width="9.140625" style="13"/>
    <col min="3582" max="3594" width="10.7109375" style="13" customWidth="1"/>
    <col min="3595" max="3837" width="9.140625" style="13"/>
    <col min="3838" max="3850" width="10.7109375" style="13" customWidth="1"/>
    <col min="3851" max="4093" width="9.140625" style="13"/>
    <col min="4094" max="4106" width="10.7109375" style="13" customWidth="1"/>
    <col min="4107" max="4349" width="9.140625" style="13"/>
    <col min="4350" max="4362" width="10.7109375" style="13" customWidth="1"/>
    <col min="4363" max="4605" width="9.140625" style="13"/>
    <col min="4606" max="4618" width="10.7109375" style="13" customWidth="1"/>
    <col min="4619" max="4861" width="9.140625" style="13"/>
    <col min="4862" max="4874" width="10.7109375" style="13" customWidth="1"/>
    <col min="4875" max="5117" width="9.140625" style="13"/>
    <col min="5118" max="5130" width="10.7109375" style="13" customWidth="1"/>
    <col min="5131" max="5373" width="9.140625" style="13"/>
    <col min="5374" max="5386" width="10.7109375" style="13" customWidth="1"/>
    <col min="5387" max="5629" width="9.140625" style="13"/>
    <col min="5630" max="5642" width="10.7109375" style="13" customWidth="1"/>
    <col min="5643" max="5885" width="9.140625" style="13"/>
    <col min="5886" max="5898" width="10.7109375" style="13" customWidth="1"/>
    <col min="5899" max="6141" width="9.140625" style="13"/>
    <col min="6142" max="6154" width="10.7109375" style="13" customWidth="1"/>
    <col min="6155" max="6397" width="9.140625" style="13"/>
    <col min="6398" max="6410" width="10.7109375" style="13" customWidth="1"/>
    <col min="6411" max="6653" width="9.140625" style="13"/>
    <col min="6654" max="6666" width="10.7109375" style="13" customWidth="1"/>
    <col min="6667" max="6909" width="9.140625" style="13"/>
    <col min="6910" max="6922" width="10.7109375" style="13" customWidth="1"/>
    <col min="6923" max="7165" width="9.140625" style="13"/>
    <col min="7166" max="7178" width="10.7109375" style="13" customWidth="1"/>
    <col min="7179" max="7421" width="9.140625" style="13"/>
    <col min="7422" max="7434" width="10.7109375" style="13" customWidth="1"/>
    <col min="7435" max="7677" width="9.140625" style="13"/>
    <col min="7678" max="7690" width="10.7109375" style="13" customWidth="1"/>
    <col min="7691" max="7933" width="9.140625" style="13"/>
    <col min="7934" max="7946" width="10.7109375" style="13" customWidth="1"/>
    <col min="7947" max="8189" width="9.140625" style="13"/>
    <col min="8190" max="8202" width="10.7109375" style="13" customWidth="1"/>
    <col min="8203" max="8445" width="9.140625" style="13"/>
    <col min="8446" max="8458" width="10.7109375" style="13" customWidth="1"/>
    <col min="8459" max="8701" width="9.140625" style="13"/>
    <col min="8702" max="8714" width="10.7109375" style="13" customWidth="1"/>
    <col min="8715" max="8957" width="9.140625" style="13"/>
    <col min="8958" max="8970" width="10.7109375" style="13" customWidth="1"/>
    <col min="8971" max="9213" width="9.140625" style="13"/>
    <col min="9214" max="9226" width="10.7109375" style="13" customWidth="1"/>
    <col min="9227" max="9469" width="9.140625" style="13"/>
    <col min="9470" max="9482" width="10.7109375" style="13" customWidth="1"/>
    <col min="9483" max="9725" width="9.140625" style="13"/>
    <col min="9726" max="9738" width="10.7109375" style="13" customWidth="1"/>
    <col min="9739" max="9981" width="9.140625" style="13"/>
    <col min="9982" max="9994" width="10.7109375" style="13" customWidth="1"/>
    <col min="9995" max="10237" width="9.140625" style="13"/>
    <col min="10238" max="10250" width="10.7109375" style="13" customWidth="1"/>
    <col min="10251" max="10493" width="9.140625" style="13"/>
    <col min="10494" max="10506" width="10.7109375" style="13" customWidth="1"/>
    <col min="10507" max="10749" width="9.140625" style="13"/>
    <col min="10750" max="10762" width="10.7109375" style="13" customWidth="1"/>
    <col min="10763" max="11005" width="9.140625" style="13"/>
    <col min="11006" max="11018" width="10.7109375" style="13" customWidth="1"/>
    <col min="11019" max="11261" width="9.140625" style="13"/>
    <col min="11262" max="11274" width="10.7109375" style="13" customWidth="1"/>
    <col min="11275" max="11517" width="9.140625" style="13"/>
    <col min="11518" max="11530" width="10.7109375" style="13" customWidth="1"/>
    <col min="11531" max="11773" width="9.140625" style="13"/>
    <col min="11774" max="11786" width="10.7109375" style="13" customWidth="1"/>
    <col min="11787" max="12029" width="9.140625" style="13"/>
    <col min="12030" max="12042" width="10.7109375" style="13" customWidth="1"/>
    <col min="12043" max="12285" width="9.140625" style="13"/>
    <col min="12286" max="12298" width="10.7109375" style="13" customWidth="1"/>
    <col min="12299" max="12541" width="9.140625" style="13"/>
    <col min="12542" max="12554" width="10.7109375" style="13" customWidth="1"/>
    <col min="12555" max="12797" width="9.140625" style="13"/>
    <col min="12798" max="12810" width="10.7109375" style="13" customWidth="1"/>
    <col min="12811" max="13053" width="9.140625" style="13"/>
    <col min="13054" max="13066" width="10.7109375" style="13" customWidth="1"/>
    <col min="13067" max="13309" width="9.140625" style="13"/>
    <col min="13310" max="13322" width="10.7109375" style="13" customWidth="1"/>
    <col min="13323" max="13565" width="9.140625" style="13"/>
    <col min="13566" max="13578" width="10.7109375" style="13" customWidth="1"/>
    <col min="13579" max="13821" width="9.140625" style="13"/>
    <col min="13822" max="13834" width="10.7109375" style="13" customWidth="1"/>
    <col min="13835" max="14077" width="9.140625" style="13"/>
    <col min="14078" max="14090" width="10.7109375" style="13" customWidth="1"/>
    <col min="14091" max="14333" width="9.140625" style="13"/>
    <col min="14334" max="14346" width="10.7109375" style="13" customWidth="1"/>
    <col min="14347" max="14589" width="9.140625" style="13"/>
    <col min="14590" max="14602" width="10.7109375" style="13" customWidth="1"/>
    <col min="14603" max="14845" width="9.140625" style="13"/>
    <col min="14846" max="14858" width="10.7109375" style="13" customWidth="1"/>
    <col min="14859" max="15101" width="9.140625" style="13"/>
    <col min="15102" max="15114" width="10.7109375" style="13" customWidth="1"/>
    <col min="15115" max="15357" width="9.140625" style="13"/>
    <col min="15358" max="15370" width="10.7109375" style="13" customWidth="1"/>
    <col min="15371" max="15613" width="9.140625" style="13"/>
    <col min="15614" max="15626" width="10.7109375" style="13" customWidth="1"/>
    <col min="15627" max="15869" width="9.140625" style="13"/>
    <col min="15870" max="15882" width="10.7109375" style="13" customWidth="1"/>
    <col min="15883" max="16125" width="9.140625" style="13"/>
    <col min="16126" max="16138" width="10.7109375" style="13" customWidth="1"/>
    <col min="16139" max="16384" width="9.140625" style="13"/>
  </cols>
  <sheetData>
    <row r="1" spans="1:16" ht="17.25" customHeight="1" x14ac:dyDescent="0.25">
      <c r="L1" s="259"/>
    </row>
    <row r="2" spans="1:16" ht="20.100000000000001" customHeight="1" thickBot="1" x14ac:dyDescent="0.3">
      <c r="A2" s="2477" t="s">
        <v>257</v>
      </c>
      <c r="B2" s="2477"/>
      <c r="C2" s="2477"/>
      <c r="D2" s="2477"/>
      <c r="E2" s="2477"/>
      <c r="F2" s="2477"/>
      <c r="G2" s="2477"/>
      <c r="H2" s="2477"/>
      <c r="I2" s="2477"/>
      <c r="J2" s="2495" t="s">
        <v>192</v>
      </c>
      <c r="K2" s="2495"/>
      <c r="L2" s="2495"/>
    </row>
    <row r="3" spans="1:16" ht="20.100000000000001" customHeight="1" x14ac:dyDescent="0.25">
      <c r="A3" s="2635"/>
      <c r="B3" s="2635"/>
      <c r="C3" s="2635"/>
      <c r="D3" s="2635"/>
      <c r="E3" s="2635"/>
      <c r="F3" s="2635"/>
      <c r="G3" s="2635"/>
      <c r="H3" s="2635"/>
      <c r="I3" s="2635"/>
      <c r="J3" s="16"/>
      <c r="K3" s="15"/>
    </row>
    <row r="4" spans="1:16" ht="17.25" customHeight="1" x14ac:dyDescent="0.25">
      <c r="A4" s="17"/>
      <c r="B4" s="2373" t="s">
        <v>645</v>
      </c>
      <c r="C4" s="2392"/>
      <c r="D4" s="2392"/>
      <c r="E4" s="2392"/>
      <c r="F4" s="2392"/>
      <c r="G4" s="2392"/>
      <c r="H4" s="2392"/>
      <c r="I4" s="2392"/>
      <c r="J4" s="2392"/>
      <c r="K4" s="2392"/>
    </row>
    <row r="5" spans="1:16" ht="29.25" customHeight="1" x14ac:dyDescent="0.25">
      <c r="A5" s="66"/>
      <c r="B5" s="2636" t="s">
        <v>516</v>
      </c>
      <c r="C5" s="2637"/>
      <c r="D5" s="2637"/>
      <c r="E5" s="2637"/>
      <c r="F5" s="2638"/>
      <c r="G5" s="2482" t="s">
        <v>3</v>
      </c>
      <c r="H5" s="2483"/>
      <c r="I5" s="2483"/>
      <c r="J5" s="2483"/>
      <c r="K5" s="2639"/>
      <c r="L5" s="18"/>
    </row>
    <row r="6" spans="1:16" ht="67.5" customHeight="1" x14ac:dyDescent="0.25">
      <c r="A6" s="20" t="str">
        <f>' 15'!A7</f>
        <v>období</v>
      </c>
      <c r="B6" s="347" t="s">
        <v>329</v>
      </c>
      <c r="C6" s="348" t="s">
        <v>388</v>
      </c>
      <c r="D6" s="348" t="s">
        <v>330</v>
      </c>
      <c r="E6" s="348" t="s">
        <v>331</v>
      </c>
      <c r="F6" s="349" t="s">
        <v>332</v>
      </c>
      <c r="G6" s="348" t="s">
        <v>329</v>
      </c>
      <c r="H6" s="348" t="s">
        <v>388</v>
      </c>
      <c r="I6" s="348" t="s">
        <v>330</v>
      </c>
      <c r="J6" s="348" t="s">
        <v>331</v>
      </c>
      <c r="K6" s="349" t="s">
        <v>332</v>
      </c>
      <c r="L6" s="70"/>
    </row>
    <row r="7" spans="1:16" ht="12.95" customHeight="1" x14ac:dyDescent="0.25">
      <c r="A7" s="99" t="str">
        <f>' 15'!A8</f>
        <v>leden</v>
      </c>
      <c r="B7" s="208">
        <v>129057.15639930651</v>
      </c>
      <c r="C7" s="260">
        <v>890131.51068564004</v>
      </c>
      <c r="D7" s="209">
        <v>42682.351000000002</v>
      </c>
      <c r="E7" s="209">
        <v>21632.917000000001</v>
      </c>
      <c r="F7" s="350">
        <f>SUM(B7:E7)</f>
        <v>1083503.9350849465</v>
      </c>
      <c r="G7" s="209">
        <v>1373387.5446299999</v>
      </c>
      <c r="H7" s="209">
        <v>9493893.2479800005</v>
      </c>
      <c r="I7" s="209">
        <v>454877.56400000001</v>
      </c>
      <c r="J7" s="209">
        <v>230320.86562500001</v>
      </c>
      <c r="K7" s="350">
        <f>SUM(G7:J7)</f>
        <v>11552479.222235</v>
      </c>
      <c r="L7" s="351"/>
      <c r="M7" s="207"/>
      <c r="N7" s="54"/>
      <c r="O7" s="54"/>
      <c r="P7" s="31"/>
    </row>
    <row r="8" spans="1:16" ht="12.95" customHeight="1" x14ac:dyDescent="0.25">
      <c r="A8" s="511" t="str">
        <f>' 15'!A9</f>
        <v>únor</v>
      </c>
      <c r="B8" s="208">
        <v>144544.99434998215</v>
      </c>
      <c r="C8" s="209">
        <v>930859.17067312042</v>
      </c>
      <c r="D8" s="209">
        <v>46568.648000000001</v>
      </c>
      <c r="E8" s="209">
        <v>35361.197999999997</v>
      </c>
      <c r="F8" s="350">
        <f t="shared" ref="F8:F18" si="0">SUM(B8:E8)</f>
        <v>1157334.0110231028</v>
      </c>
      <c r="G8" s="209">
        <v>1538450.1990999999</v>
      </c>
      <c r="H8" s="209">
        <v>9933948.7914299984</v>
      </c>
      <c r="I8" s="209">
        <v>496461.47499999998</v>
      </c>
      <c r="J8" s="209">
        <v>376412.84101600002</v>
      </c>
      <c r="K8" s="350">
        <f>SUM(G8:J8)</f>
        <v>12345273.306545999</v>
      </c>
      <c r="L8" s="352"/>
      <c r="M8" s="37"/>
      <c r="N8" s="54"/>
      <c r="O8" s="54"/>
      <c r="P8" s="31"/>
    </row>
    <row r="9" spans="1:16" ht="12.95" customHeight="1" x14ac:dyDescent="0.25">
      <c r="A9" s="20" t="str">
        <f>' 15'!A10</f>
        <v>březen</v>
      </c>
      <c r="B9" s="210">
        <v>136531.77798622692</v>
      </c>
      <c r="C9" s="211">
        <v>895794.1843414671</v>
      </c>
      <c r="D9" s="211">
        <v>44218.315999999999</v>
      </c>
      <c r="E9" s="211">
        <v>20547.542999999998</v>
      </c>
      <c r="F9" s="353">
        <f t="shared" si="0"/>
        <v>1097091.8213276942</v>
      </c>
      <c r="G9" s="211">
        <v>1452902.8912829338</v>
      </c>
      <c r="H9" s="211">
        <v>9555308.1171299983</v>
      </c>
      <c r="I9" s="211">
        <v>471809.58510789997</v>
      </c>
      <c r="J9" s="211">
        <v>218793.43127099995</v>
      </c>
      <c r="K9" s="353">
        <f t="shared" ref="K9:K18" si="1">SUM(G9:J9)</f>
        <v>11698814.024791831</v>
      </c>
      <c r="L9" s="354"/>
      <c r="M9" s="212"/>
      <c r="N9" s="54"/>
      <c r="O9" s="54"/>
      <c r="P9" s="31"/>
    </row>
    <row r="10" spans="1:16" ht="12.95" customHeight="1" x14ac:dyDescent="0.25">
      <c r="A10" s="99" t="str">
        <f>' 15'!A11</f>
        <v>duben</v>
      </c>
      <c r="B10" s="208">
        <v>47146.328607270945</v>
      </c>
      <c r="C10" s="209">
        <v>395602.31915641658</v>
      </c>
      <c r="D10" s="209">
        <v>18731.552</v>
      </c>
      <c r="E10" s="209">
        <v>2448.7350000000029</v>
      </c>
      <c r="F10" s="350">
        <f t="shared" si="0"/>
        <v>463928.93476368755</v>
      </c>
      <c r="G10" s="209">
        <v>501387.07113004441</v>
      </c>
      <c r="H10" s="209">
        <v>4220597.8500999995</v>
      </c>
      <c r="I10" s="209">
        <v>199924.67426199999</v>
      </c>
      <c r="J10" s="209">
        <v>26173.237337000002</v>
      </c>
      <c r="K10" s="350">
        <f t="shared" si="1"/>
        <v>4948082.8328290442</v>
      </c>
      <c r="L10" s="352"/>
      <c r="M10" s="37"/>
      <c r="N10" s="54"/>
      <c r="O10" s="54"/>
      <c r="P10" s="31"/>
    </row>
    <row r="11" spans="1:16" ht="12.95" customHeight="1" x14ac:dyDescent="0.25">
      <c r="A11" s="511" t="str">
        <f>' 15'!A12</f>
        <v>květen</v>
      </c>
      <c r="B11" s="208">
        <v>26383.560888335291</v>
      </c>
      <c r="C11" s="209">
        <v>302528.7405694144</v>
      </c>
      <c r="D11" s="209">
        <v>13377.871999999999</v>
      </c>
      <c r="E11" s="209">
        <v>5157</v>
      </c>
      <c r="F11" s="350">
        <f t="shared" si="0"/>
        <v>347447.17345774965</v>
      </c>
      <c r="G11" s="209">
        <v>281069.34926401352</v>
      </c>
      <c r="H11" s="209">
        <v>3222593.6241400004</v>
      </c>
      <c r="I11" s="209">
        <v>142693.68815999999</v>
      </c>
      <c r="J11" s="209">
        <v>54870.348136399974</v>
      </c>
      <c r="K11" s="350">
        <f t="shared" si="1"/>
        <v>3701227.0097004138</v>
      </c>
      <c r="L11" s="352"/>
      <c r="M11" s="37"/>
      <c r="N11" s="54"/>
      <c r="O11" s="54"/>
      <c r="P11" s="31"/>
    </row>
    <row r="12" spans="1:16" ht="12.95" customHeight="1" x14ac:dyDescent="0.25">
      <c r="A12" s="20" t="str">
        <f>' 15'!A13</f>
        <v>červen</v>
      </c>
      <c r="B12" s="210">
        <v>21665.246258804025</v>
      </c>
      <c r="C12" s="211">
        <v>276397.37285313074</v>
      </c>
      <c r="D12" s="211">
        <v>11628.705</v>
      </c>
      <c r="E12" s="211">
        <v>14657.899000000003</v>
      </c>
      <c r="F12" s="353">
        <f t="shared" si="0"/>
        <v>324349.22311193479</v>
      </c>
      <c r="G12" s="211">
        <v>231257.00678</v>
      </c>
      <c r="H12" s="211">
        <v>2951912.7701299996</v>
      </c>
      <c r="I12" s="211">
        <v>124081.28095999999</v>
      </c>
      <c r="J12" s="211">
        <v>156267.58064739997</v>
      </c>
      <c r="K12" s="353">
        <f t="shared" si="1"/>
        <v>3463518.6385173998</v>
      </c>
      <c r="L12" s="352"/>
      <c r="M12" s="37"/>
      <c r="N12" s="54"/>
      <c r="O12" s="54"/>
      <c r="P12" s="31"/>
    </row>
    <row r="13" spans="1:16" ht="12.95" customHeight="1" x14ac:dyDescent="0.25">
      <c r="A13" s="99" t="str">
        <f>' 15'!A14</f>
        <v>červenec</v>
      </c>
      <c r="B13" s="208">
        <v>21846.172399463328</v>
      </c>
      <c r="C13" s="209">
        <v>254709.7331937282</v>
      </c>
      <c r="D13" s="209">
        <v>10734.099999999999</v>
      </c>
      <c r="E13" s="209">
        <v>46364.968000000001</v>
      </c>
      <c r="F13" s="350">
        <f t="shared" si="0"/>
        <v>333654.97359319148</v>
      </c>
      <c r="G13" s="209">
        <v>233094.26217299383</v>
      </c>
      <c r="H13" s="209">
        <v>2725053.0980599993</v>
      </c>
      <c r="I13" s="209">
        <v>114645.69729999997</v>
      </c>
      <c r="J13" s="209">
        <v>494218.56442800001</v>
      </c>
      <c r="K13" s="350">
        <f t="shared" si="1"/>
        <v>3567011.6219609929</v>
      </c>
      <c r="L13" s="352"/>
      <c r="M13" s="37"/>
      <c r="N13" s="54"/>
      <c r="O13" s="54"/>
      <c r="P13" s="31"/>
    </row>
    <row r="14" spans="1:16" ht="12.95" customHeight="1" x14ac:dyDescent="0.25">
      <c r="A14" s="511" t="str">
        <f>' 15'!A15</f>
        <v>srpen</v>
      </c>
      <c r="B14" s="208">
        <v>18814.755652300199</v>
      </c>
      <c r="C14" s="209">
        <v>253252.58528730719</v>
      </c>
      <c r="D14" s="209">
        <v>11335.589003599998</v>
      </c>
      <c r="E14" s="209">
        <v>59713.513999999996</v>
      </c>
      <c r="F14" s="350">
        <f t="shared" si="0"/>
        <v>343116.44394320739</v>
      </c>
      <c r="G14" s="209">
        <v>200809.89619999999</v>
      </c>
      <c r="H14" s="209">
        <v>2703614.0898300004</v>
      </c>
      <c r="I14" s="209">
        <v>121071.71256130001</v>
      </c>
      <c r="J14" s="209">
        <v>637072.55733340001</v>
      </c>
      <c r="K14" s="350">
        <f t="shared" si="1"/>
        <v>3662568.2559247003</v>
      </c>
      <c r="L14" s="352"/>
      <c r="M14" s="37"/>
      <c r="N14" s="54"/>
      <c r="O14" s="54"/>
      <c r="P14" s="31"/>
    </row>
    <row r="15" spans="1:16" ht="12.95" customHeight="1" x14ac:dyDescent="0.25">
      <c r="A15" s="20" t="str">
        <f>' 15'!A16</f>
        <v>září</v>
      </c>
      <c r="B15" s="210">
        <v>27311.843200795549</v>
      </c>
      <c r="C15" s="211">
        <v>299762.35629910498</v>
      </c>
      <c r="D15" s="211">
        <v>13541.608900500001</v>
      </c>
      <c r="E15" s="211">
        <v>38084.29</v>
      </c>
      <c r="F15" s="353">
        <f t="shared" si="0"/>
        <v>378700.09840040049</v>
      </c>
      <c r="G15" s="211">
        <v>291747.85382101807</v>
      </c>
      <c r="H15" s="211">
        <v>3202841.2927299999</v>
      </c>
      <c r="I15" s="211">
        <v>144540.48969680001</v>
      </c>
      <c r="J15" s="211">
        <v>406880.760801</v>
      </c>
      <c r="K15" s="353">
        <f t="shared" si="1"/>
        <v>4046010.3970488184</v>
      </c>
      <c r="L15" s="352"/>
      <c r="M15" s="37"/>
      <c r="N15" s="54"/>
      <c r="O15" s="54"/>
      <c r="P15" s="31"/>
    </row>
    <row r="16" spans="1:16" ht="12.95" customHeight="1" x14ac:dyDescent="0.25">
      <c r="A16" s="99" t="str">
        <f>' 15'!A17</f>
        <v>říjen</v>
      </c>
      <c r="B16" s="208">
        <v>65032.334603128751</v>
      </c>
      <c r="C16" s="209">
        <v>508301.55030833959</v>
      </c>
      <c r="D16" s="209">
        <v>25124.692020000002</v>
      </c>
      <c r="E16" s="209">
        <v>46155.928500000002</v>
      </c>
      <c r="F16" s="350">
        <f t="shared" si="0"/>
        <v>644614.50543146837</v>
      </c>
      <c r="G16" s="209">
        <v>693472.31171996344</v>
      </c>
      <c r="H16" s="209">
        <v>5425194.8017600002</v>
      </c>
      <c r="I16" s="209">
        <v>268136.73522000003</v>
      </c>
      <c r="J16" s="209">
        <v>492356.92904199992</v>
      </c>
      <c r="K16" s="350">
        <f t="shared" si="1"/>
        <v>6879160.777741964</v>
      </c>
      <c r="L16" s="352"/>
      <c r="M16" s="37"/>
      <c r="N16" s="54"/>
      <c r="O16" s="54"/>
      <c r="P16" s="31"/>
    </row>
    <row r="17" spans="1:16" ht="12.95" customHeight="1" x14ac:dyDescent="0.25">
      <c r="A17" s="511" t="str">
        <f>' 15'!A18</f>
        <v>listopad</v>
      </c>
      <c r="B17" s="208">
        <v>104770.80771705984</v>
      </c>
      <c r="C17" s="209">
        <v>721212.54691577319</v>
      </c>
      <c r="D17" s="209">
        <v>36386.627989999994</v>
      </c>
      <c r="E17" s="209">
        <v>51760.262999999999</v>
      </c>
      <c r="F17" s="350">
        <f t="shared" si="0"/>
        <v>914130.24562283303</v>
      </c>
      <c r="G17" s="209">
        <v>1116930.1542398599</v>
      </c>
      <c r="H17" s="209">
        <v>7694179.97566</v>
      </c>
      <c r="I17" s="209">
        <v>387869.01459999999</v>
      </c>
      <c r="J17" s="209">
        <v>551946.97899970005</v>
      </c>
      <c r="K17" s="350">
        <f t="shared" si="1"/>
        <v>9750926.1234995592</v>
      </c>
      <c r="L17" s="352"/>
      <c r="M17" s="37"/>
      <c r="N17" s="54"/>
      <c r="O17" s="54"/>
      <c r="P17" s="31"/>
    </row>
    <row r="18" spans="1:16" ht="12.95" customHeight="1" x14ac:dyDescent="0.25">
      <c r="A18" s="20" t="str">
        <f>' 15'!A19</f>
        <v>prosinec</v>
      </c>
      <c r="B18" s="210">
        <v>129653.46622231406</v>
      </c>
      <c r="C18" s="211">
        <v>878461.17599573766</v>
      </c>
      <c r="D18" s="211">
        <v>41982.774010000001</v>
      </c>
      <c r="E18" s="211">
        <v>44787.345000000001</v>
      </c>
      <c r="F18" s="353">
        <f t="shared" si="0"/>
        <v>1094884.7612280517</v>
      </c>
      <c r="G18" s="211">
        <v>1383051.4599130633</v>
      </c>
      <c r="H18" s="211">
        <v>9382442.2694300003</v>
      </c>
      <c r="I18" s="211">
        <v>447913.39891000005</v>
      </c>
      <c r="J18" s="211">
        <v>477931.93339199998</v>
      </c>
      <c r="K18" s="353">
        <f t="shared" si="1"/>
        <v>11691339.061645065</v>
      </c>
      <c r="L18" s="221"/>
      <c r="M18" s="37"/>
      <c r="N18" s="54"/>
      <c r="O18" s="54"/>
      <c r="P18" s="31"/>
    </row>
    <row r="19" spans="1:16" ht="12.95" customHeight="1" x14ac:dyDescent="0.25">
      <c r="A19" s="99" t="str">
        <f>' 15'!A20</f>
        <v>I. čtvrtletí</v>
      </c>
      <c r="B19" s="208">
        <f>SUM(B7:B9)</f>
        <v>410133.92873551557</v>
      </c>
      <c r="C19" s="260">
        <f>SUM(C7:C9)</f>
        <v>2716784.8657002277</v>
      </c>
      <c r="D19" s="260">
        <f t="shared" ref="D19:J19" si="2">SUM(D7:D9)</f>
        <v>133469.315</v>
      </c>
      <c r="E19" s="260">
        <f t="shared" si="2"/>
        <v>77541.657999999996</v>
      </c>
      <c r="F19" s="355">
        <f t="shared" si="2"/>
        <v>3337929.7674357435</v>
      </c>
      <c r="G19" s="260">
        <f t="shared" si="2"/>
        <v>4364740.635012934</v>
      </c>
      <c r="H19" s="260">
        <f t="shared" si="2"/>
        <v>28983150.156539999</v>
      </c>
      <c r="I19" s="260">
        <f t="shared" si="2"/>
        <v>1423148.6241079001</v>
      </c>
      <c r="J19" s="260">
        <f t="shared" si="2"/>
        <v>825527.13791199995</v>
      </c>
      <c r="K19" s="214">
        <f>SUM(K7:K9)</f>
        <v>35596566.553572826</v>
      </c>
      <c r="L19" s="18"/>
      <c r="N19" s="54"/>
      <c r="O19" s="54"/>
    </row>
    <row r="20" spans="1:16" ht="12.95" customHeight="1" x14ac:dyDescent="0.25">
      <c r="A20" s="511" t="str">
        <f>' 15'!A21</f>
        <v>II. čtvrtletí</v>
      </c>
      <c r="B20" s="208">
        <f>SUM(B10:B12)</f>
        <v>95195.135754410265</v>
      </c>
      <c r="C20" s="260">
        <f>SUM(C10:C12)</f>
        <v>974528.43257896183</v>
      </c>
      <c r="D20" s="260">
        <f t="shared" ref="D20:J20" si="3">SUM(D10:D12)</f>
        <v>43738.129000000001</v>
      </c>
      <c r="E20" s="260">
        <f t="shared" si="3"/>
        <v>22263.634000000005</v>
      </c>
      <c r="F20" s="355">
        <f t="shared" si="3"/>
        <v>1135725.331333372</v>
      </c>
      <c r="G20" s="260">
        <f t="shared" si="3"/>
        <v>1013713.4271740578</v>
      </c>
      <c r="H20" s="260">
        <f t="shared" si="3"/>
        <v>10395104.244369999</v>
      </c>
      <c r="I20" s="260">
        <f t="shared" si="3"/>
        <v>466699.64338199998</v>
      </c>
      <c r="J20" s="260">
        <f t="shared" si="3"/>
        <v>237311.16612079996</v>
      </c>
      <c r="K20" s="214">
        <f>SUM(K10:K12)</f>
        <v>12112828.481046857</v>
      </c>
      <c r="L20" s="18"/>
      <c r="N20" s="54"/>
      <c r="O20" s="54"/>
    </row>
    <row r="21" spans="1:16" ht="12.95" customHeight="1" x14ac:dyDescent="0.25">
      <c r="A21" s="511" t="str">
        <f>' 15'!A22</f>
        <v>III. čtvrtletí</v>
      </c>
      <c r="B21" s="208">
        <f>SUM(B13:B15)</f>
        <v>67972.771252559076</v>
      </c>
      <c r="C21" s="260">
        <f>SUM(C13:C15)</f>
        <v>807724.6747801404</v>
      </c>
      <c r="D21" s="260">
        <f t="shared" ref="D21:J21" si="4">SUM(D13:D15)</f>
        <v>35611.2979041</v>
      </c>
      <c r="E21" s="260">
        <f t="shared" si="4"/>
        <v>144162.772</v>
      </c>
      <c r="F21" s="355">
        <f t="shared" si="4"/>
        <v>1055471.5159367993</v>
      </c>
      <c r="G21" s="260">
        <f t="shared" si="4"/>
        <v>725652.01219401183</v>
      </c>
      <c r="H21" s="260">
        <f t="shared" si="4"/>
        <v>8631508.4806200005</v>
      </c>
      <c r="I21" s="260">
        <f t="shared" si="4"/>
        <v>380257.89955809998</v>
      </c>
      <c r="J21" s="260">
        <f t="shared" si="4"/>
        <v>1538171.8825624001</v>
      </c>
      <c r="K21" s="214">
        <f>SUM(K13:K15)</f>
        <v>11275590.274934512</v>
      </c>
      <c r="L21" s="18"/>
      <c r="N21" s="54"/>
      <c r="O21" s="54"/>
    </row>
    <row r="22" spans="1:16" ht="12.95" customHeight="1" x14ac:dyDescent="0.25">
      <c r="A22" s="20" t="str">
        <f>' 15'!A23</f>
        <v>IV. čtvrtletí</v>
      </c>
      <c r="B22" s="210">
        <f>SUM(B16:B18)</f>
        <v>299456.60854250262</v>
      </c>
      <c r="C22" s="218">
        <f>SUM(C16:C18)</f>
        <v>2107975.2732198504</v>
      </c>
      <c r="D22" s="218">
        <f t="shared" ref="D22:J22" si="5">SUM(D16:D18)</f>
        <v>103494.09401999999</v>
      </c>
      <c r="E22" s="218">
        <f t="shared" si="5"/>
        <v>142703.53649999999</v>
      </c>
      <c r="F22" s="371">
        <f t="shared" si="5"/>
        <v>2653629.5122823529</v>
      </c>
      <c r="G22" s="218">
        <f t="shared" si="5"/>
        <v>3193453.9258728866</v>
      </c>
      <c r="H22" s="218">
        <f t="shared" si="5"/>
        <v>22501817.04685</v>
      </c>
      <c r="I22" s="218">
        <f t="shared" si="5"/>
        <v>1103919.14873</v>
      </c>
      <c r="J22" s="218">
        <f t="shared" si="5"/>
        <v>1522235.8414336999</v>
      </c>
      <c r="K22" s="219">
        <f>SUM(K16:K18)</f>
        <v>28321425.962886587</v>
      </c>
      <c r="L22" s="70"/>
      <c r="N22" s="54"/>
      <c r="O22" s="54"/>
    </row>
    <row r="23" spans="1:16" ht="12.95" customHeight="1" x14ac:dyDescent="0.25">
      <c r="A23" s="517" t="str">
        <f>' 15'!A24</f>
        <v>I. pololetí</v>
      </c>
      <c r="B23" s="208">
        <f>SUM(B7:B12)</f>
        <v>505329.06448992586</v>
      </c>
      <c r="C23" s="260">
        <f>SUM(C7:C12)</f>
        <v>3691313.2982791895</v>
      </c>
      <c r="D23" s="260">
        <f t="shared" ref="D23:J23" si="6">SUM(D7:D12)</f>
        <v>177207.44399999999</v>
      </c>
      <c r="E23" s="260">
        <f t="shared" si="6"/>
        <v>99805.292000000001</v>
      </c>
      <c r="F23" s="355">
        <f t="shared" si="6"/>
        <v>4473655.0987691153</v>
      </c>
      <c r="G23" s="260">
        <f t="shared" si="6"/>
        <v>5378454.0621869927</v>
      </c>
      <c r="H23" s="260">
        <f t="shared" si="6"/>
        <v>39378254.400909998</v>
      </c>
      <c r="I23" s="260">
        <f t="shared" si="6"/>
        <v>1889848.2674898999</v>
      </c>
      <c r="J23" s="260">
        <f t="shared" si="6"/>
        <v>1062838.3040327998</v>
      </c>
      <c r="K23" s="214">
        <f>SUM(K7:K12)</f>
        <v>47709395.034619682</v>
      </c>
      <c r="L23" s="18"/>
      <c r="N23" s="54"/>
      <c r="O23" s="54"/>
    </row>
    <row r="24" spans="1:16" ht="12.95" customHeight="1" x14ac:dyDescent="0.25">
      <c r="A24" s="20" t="str">
        <f>' 15'!A25</f>
        <v>II. pololetí</v>
      </c>
      <c r="B24" s="208">
        <f>SUM(B13:B18)</f>
        <v>367429.37979506172</v>
      </c>
      <c r="C24" s="260">
        <f>SUM(C13:C18)</f>
        <v>2915699.947999991</v>
      </c>
      <c r="D24" s="260">
        <f t="shared" ref="D24:J24" si="7">SUM(D13:D18)</f>
        <v>139105.3919241</v>
      </c>
      <c r="E24" s="260">
        <f t="shared" si="7"/>
        <v>286866.30850000004</v>
      </c>
      <c r="F24" s="355">
        <f t="shared" si="7"/>
        <v>3709101.0282191522</v>
      </c>
      <c r="G24" s="260">
        <f t="shared" si="7"/>
        <v>3919105.9380668984</v>
      </c>
      <c r="H24" s="260">
        <f t="shared" si="7"/>
        <v>31133325.52747</v>
      </c>
      <c r="I24" s="260">
        <f t="shared" si="7"/>
        <v>1484177.0482881002</v>
      </c>
      <c r="J24" s="260">
        <f t="shared" si="7"/>
        <v>3060407.7239961</v>
      </c>
      <c r="K24" s="214">
        <f>SUM(K13:K18)</f>
        <v>39597016.237821102</v>
      </c>
      <c r="L24" s="18"/>
      <c r="N24" s="54"/>
      <c r="O24" s="54"/>
    </row>
    <row r="25" spans="1:16" ht="12.95" customHeight="1" x14ac:dyDescent="0.25">
      <c r="A25" s="594" t="str">
        <f>' 15'!A26</f>
        <v>rok</v>
      </c>
      <c r="B25" s="1235">
        <f>SUM(B7:B18)</f>
        <v>872758.44428498764</v>
      </c>
      <c r="C25" s="1236">
        <f>SUM(C7:C18)</f>
        <v>6607013.24627918</v>
      </c>
      <c r="D25" s="1236">
        <f t="shared" ref="D25:J25" si="8">SUM(D7:D18)</f>
        <v>316312.83592410001</v>
      </c>
      <c r="E25" s="1236">
        <f t="shared" si="8"/>
        <v>386671.60049999994</v>
      </c>
      <c r="F25" s="1237">
        <f t="shared" si="8"/>
        <v>8182756.1269882685</v>
      </c>
      <c r="G25" s="1059">
        <f t="shared" si="8"/>
        <v>9297560.0002538916</v>
      </c>
      <c r="H25" s="1059">
        <f t="shared" si="8"/>
        <v>70511579.928379998</v>
      </c>
      <c r="I25" s="1059">
        <f t="shared" si="8"/>
        <v>3374025.3157779998</v>
      </c>
      <c r="J25" s="1059">
        <f t="shared" si="8"/>
        <v>4123246.0280288998</v>
      </c>
      <c r="K25" s="1060">
        <f>SUM(K7:K18)</f>
        <v>87306411.272440776</v>
      </c>
      <c r="L25" s="254"/>
      <c r="N25" s="54"/>
      <c r="O25" s="54"/>
    </row>
    <row r="26" spans="1:16" ht="9.75" customHeight="1" x14ac:dyDescent="0.25">
      <c r="B26" s="1054"/>
      <c r="C26" s="53"/>
      <c r="D26" s="53"/>
      <c r="E26" s="53"/>
      <c r="F26" s="1008"/>
      <c r="G26" s="53"/>
      <c r="H26" s="53"/>
      <c r="I26" s="53"/>
      <c r="J26" s="53"/>
      <c r="K26" s="972"/>
      <c r="L26" s="53"/>
    </row>
    <row r="27" spans="1:16" x14ac:dyDescent="0.25">
      <c r="A27" s="2634" t="s">
        <v>666</v>
      </c>
      <c r="B27" s="2634"/>
      <c r="C27" s="2634"/>
      <c r="D27" s="2634"/>
      <c r="E27" s="2634"/>
      <c r="F27" s="1070"/>
      <c r="G27" s="2634" t="s">
        <v>667</v>
      </c>
      <c r="H27" s="2634"/>
      <c r="I27" s="2634"/>
      <c r="J27" s="2634"/>
      <c r="K27" s="2634"/>
      <c r="L27" s="1070"/>
    </row>
    <row r="28" spans="1:16" ht="12" customHeight="1" x14ac:dyDescent="0.25">
      <c r="A28" s="2634"/>
      <c r="B28" s="2634"/>
      <c r="C28" s="2634"/>
      <c r="D28" s="2634"/>
      <c r="E28" s="2634"/>
      <c r="F28" s="1070"/>
      <c r="G28" s="2634"/>
      <c r="H28" s="2634"/>
      <c r="I28" s="2634"/>
      <c r="J28" s="2634"/>
      <c r="K28" s="2634"/>
      <c r="L28" s="1070"/>
    </row>
    <row r="29" spans="1:16" ht="12" customHeight="1" x14ac:dyDescent="0.25">
      <c r="E29" s="54"/>
      <c r="F29" s="54"/>
      <c r="G29" s="54"/>
      <c r="H29" s="54"/>
    </row>
    <row r="30" spans="1:16" ht="12" customHeight="1" x14ac:dyDescent="0.25">
      <c r="D30" s="13" t="str">
        <f>B6</f>
        <v xml:space="preserve"> PP Distribuce</v>
      </c>
      <c r="E30" s="54">
        <f>B25/1000</f>
        <v>872.7584442849876</v>
      </c>
      <c r="F30" s="54"/>
      <c r="G30" s="54"/>
    </row>
    <row r="31" spans="1:16" ht="12" customHeight="1" x14ac:dyDescent="0.25">
      <c r="D31" s="13" t="str">
        <f>C6</f>
        <v xml:space="preserve"> GasNet</v>
      </c>
      <c r="E31" s="54">
        <f>C25/1000</f>
        <v>6607.0132462791798</v>
      </c>
      <c r="F31" s="54"/>
      <c r="G31" s="54"/>
    </row>
    <row r="32" spans="1:16" ht="12" customHeight="1" x14ac:dyDescent="0.25">
      <c r="D32" s="13" t="str">
        <f>D6</f>
        <v xml:space="preserve"> E.ON Distribuce</v>
      </c>
      <c r="E32" s="54">
        <f>D25/1000</f>
        <v>316.3128359241</v>
      </c>
      <c r="F32" s="54"/>
      <c r="G32" s="54"/>
    </row>
    <row r="33" spans="1:12" ht="12" customHeight="1" x14ac:dyDescent="0.25">
      <c r="D33" s="13" t="str">
        <f>E6</f>
        <v xml:space="preserve"> Ostatní společnosti</v>
      </c>
      <c r="E33" s="54">
        <f>E25/1000</f>
        <v>386.67160049999995</v>
      </c>
      <c r="F33" s="54"/>
      <c r="G33" s="54"/>
      <c r="H33" s="54"/>
    </row>
    <row r="34" spans="1:12" ht="12" customHeight="1" x14ac:dyDescent="0.25">
      <c r="E34" s="54">
        <f>SUM(E30:E33)</f>
        <v>8182.7561269882672</v>
      </c>
      <c r="F34" s="54"/>
      <c r="G34" s="54"/>
      <c r="H34" s="54"/>
    </row>
    <row r="35" spans="1:12" ht="12" customHeight="1" x14ac:dyDescent="0.25">
      <c r="E35" s="54"/>
      <c r="F35" s="54"/>
      <c r="G35" s="54"/>
      <c r="H35" s="54"/>
    </row>
    <row r="36" spans="1:12" ht="16.5" customHeight="1" x14ac:dyDescent="0.25">
      <c r="E36" s="54"/>
      <c r="F36" s="54"/>
      <c r="G36" s="54"/>
    </row>
    <row r="37" spans="1:12" ht="16.5" customHeight="1" x14ac:dyDescent="0.25"/>
    <row r="38" spans="1:12" ht="21.75" customHeight="1" x14ac:dyDescent="0.25"/>
    <row r="39" spans="1:12" ht="16.5" customHeight="1" x14ac:dyDescent="0.25">
      <c r="A39" s="1057"/>
      <c r="B39" s="2538" t="s">
        <v>664</v>
      </c>
      <c r="C39" s="2539"/>
      <c r="D39" s="2539"/>
      <c r="E39" s="2539"/>
      <c r="F39" s="2540"/>
      <c r="G39" s="2538" t="s">
        <v>665</v>
      </c>
      <c r="H39" s="2539"/>
      <c r="I39" s="2539"/>
      <c r="J39" s="2539"/>
      <c r="K39" s="2540"/>
      <c r="L39" s="1061"/>
    </row>
    <row r="40" spans="1:12" ht="67.5" customHeight="1" x14ac:dyDescent="0.25">
      <c r="A40" s="443" t="s">
        <v>25</v>
      </c>
      <c r="B40" s="1056" t="str">
        <f>B6</f>
        <v xml:space="preserve"> PP Distribuce</v>
      </c>
      <c r="C40" s="1055" t="str">
        <f t="shared" ref="C40:F40" si="9">C6</f>
        <v xml:space="preserve"> GasNet</v>
      </c>
      <c r="D40" s="1056" t="str">
        <f t="shared" si="9"/>
        <v xml:space="preserve"> E.ON Distribuce</v>
      </c>
      <c r="E40" s="1055" t="str">
        <f t="shared" si="9"/>
        <v xml:space="preserve"> Ostatní společnosti</v>
      </c>
      <c r="F40" s="1058" t="str">
        <f t="shared" si="9"/>
        <v xml:space="preserve"> Celkem ČR</v>
      </c>
      <c r="L40" s="1062"/>
    </row>
    <row r="41" spans="1:12" ht="12.95" customHeight="1" x14ac:dyDescent="0.25">
      <c r="A41" s="1752" t="s">
        <v>1</v>
      </c>
      <c r="B41" s="1753">
        <v>11.343715846994531</v>
      </c>
      <c r="C41" s="1754">
        <v>9.9330145719490002</v>
      </c>
      <c r="D41" s="1753">
        <v>9.4920765027322425</v>
      </c>
      <c r="E41" s="1754">
        <v>9.9447945205479407</v>
      </c>
      <c r="F41" s="1755">
        <v>9.9447945205479407</v>
      </c>
      <c r="H41" s="421" t="str">
        <f>B40</f>
        <v xml:space="preserve"> PP Distribuce</v>
      </c>
      <c r="I41" s="586">
        <f>B41</f>
        <v>11.343715846994531</v>
      </c>
      <c r="L41" s="1062"/>
    </row>
    <row r="42" spans="1:12" ht="12.95" customHeight="1" x14ac:dyDescent="0.25">
      <c r="A42" s="995" t="s">
        <v>208</v>
      </c>
      <c r="B42" s="1063">
        <v>28.9</v>
      </c>
      <c r="C42" s="84">
        <v>26.75</v>
      </c>
      <c r="D42" s="1063">
        <v>25.2</v>
      </c>
      <c r="E42" s="84">
        <v>26.6</v>
      </c>
      <c r="F42" s="1065">
        <v>26.6</v>
      </c>
      <c r="H42" s="421" t="str">
        <f>C40</f>
        <v xml:space="preserve"> GasNet</v>
      </c>
      <c r="I42" s="586">
        <f>C41</f>
        <v>9.9330145719490002</v>
      </c>
      <c r="L42" s="1062"/>
    </row>
    <row r="43" spans="1:12" ht="12.95" customHeight="1" x14ac:dyDescent="0.25">
      <c r="A43" s="995" t="s">
        <v>209</v>
      </c>
      <c r="B43" s="1063">
        <v>-10.199999999999999</v>
      </c>
      <c r="C43" s="84">
        <v>-11.666666666666666</v>
      </c>
      <c r="D43" s="1063">
        <v>-13.5</v>
      </c>
      <c r="E43" s="84">
        <v>-11.8</v>
      </c>
      <c r="F43" s="1065">
        <v>-11.8</v>
      </c>
      <c r="H43" s="421" t="str">
        <f>D40</f>
        <v xml:space="preserve"> E.ON Distribuce</v>
      </c>
      <c r="I43" s="586">
        <f>D41</f>
        <v>9.4920765027322425</v>
      </c>
      <c r="L43" s="1062"/>
    </row>
    <row r="44" spans="1:12" ht="12.95" customHeight="1" x14ac:dyDescent="0.25">
      <c r="A44" s="995" t="s">
        <v>24</v>
      </c>
      <c r="B44" s="1063">
        <v>9.1</v>
      </c>
      <c r="C44" s="84">
        <v>8.1</v>
      </c>
      <c r="D44" s="1063">
        <v>7.5</v>
      </c>
      <c r="E44" s="84">
        <v>7.9387978142076365</v>
      </c>
      <c r="F44" s="1065">
        <v>7.9387978142076365</v>
      </c>
      <c r="H44" s="421" t="str">
        <f>E40</f>
        <v xml:space="preserve"> Ostatní společnosti</v>
      </c>
      <c r="I44" s="586">
        <f>E41</f>
        <v>9.9447945205479407</v>
      </c>
      <c r="L44" s="1062"/>
    </row>
    <row r="45" spans="1:12" ht="12.95" customHeight="1" x14ac:dyDescent="0.25">
      <c r="A45" s="996" t="s">
        <v>23</v>
      </c>
      <c r="B45" s="1064">
        <f>B41-B44</f>
        <v>2.2437158469945313</v>
      </c>
      <c r="C45" s="1064">
        <f t="shared" ref="C45:F45" si="10">C41-C44</f>
        <v>1.8330145719490005</v>
      </c>
      <c r="D45" s="1064">
        <f t="shared" si="10"/>
        <v>1.9920765027322425</v>
      </c>
      <c r="E45" s="1067">
        <f t="shared" si="10"/>
        <v>2.0059967063403041</v>
      </c>
      <c r="F45" s="1066">
        <f t="shared" si="10"/>
        <v>2.0059967063403041</v>
      </c>
      <c r="G45" s="21"/>
      <c r="H45" s="1068" t="str">
        <f>F40</f>
        <v xml:space="preserve"> Celkem ČR</v>
      </c>
      <c r="I45" s="1069">
        <f>F41</f>
        <v>9.9447945205479407</v>
      </c>
      <c r="J45" s="21"/>
      <c r="K45" s="21"/>
      <c r="L45" s="1061"/>
    </row>
    <row r="46" spans="1:12" ht="8.25" customHeight="1" x14ac:dyDescent="0.25">
      <c r="A46" s="1008"/>
      <c r="F46" s="1008"/>
      <c r="L46" s="1062"/>
    </row>
    <row r="48" spans="1:12" x14ac:dyDescent="0.25">
      <c r="G48" s="84"/>
      <c r="H48" s="84"/>
      <c r="I48" s="84"/>
      <c r="J48" s="84"/>
      <c r="K48" s="84"/>
    </row>
  </sheetData>
  <mergeCells count="10">
    <mergeCell ref="A2:I2"/>
    <mergeCell ref="J2:L2"/>
    <mergeCell ref="B39:F39"/>
    <mergeCell ref="G39:K39"/>
    <mergeCell ref="A27:E28"/>
    <mergeCell ref="G27:K28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0"/>
  <sheetViews>
    <sheetView view="pageBreakPreview" zoomScaleNormal="100" zoomScaleSheetLayoutView="100" workbookViewId="0"/>
  </sheetViews>
  <sheetFormatPr defaultRowHeight="13.5" x14ac:dyDescent="0.25"/>
  <cols>
    <col min="1" max="1" width="11.85546875" style="275" customWidth="1"/>
    <col min="2" max="2" width="19.5703125" style="275" customWidth="1"/>
    <col min="3" max="9" width="8.7109375" style="275" customWidth="1"/>
    <col min="10" max="10" width="1.7109375" style="275" customWidth="1"/>
    <col min="11" max="11" width="16.7109375" style="276" customWidth="1"/>
    <col min="12" max="242" width="9.140625" style="275"/>
    <col min="243" max="243" width="20.7109375" style="275" customWidth="1"/>
    <col min="244" max="253" width="10.7109375" style="275" customWidth="1"/>
    <col min="254" max="255" width="2.7109375" style="275" customWidth="1"/>
    <col min="256" max="498" width="9.140625" style="275"/>
    <col min="499" max="499" width="20.7109375" style="275" customWidth="1"/>
    <col min="500" max="509" width="10.7109375" style="275" customWidth="1"/>
    <col min="510" max="511" width="2.7109375" style="275" customWidth="1"/>
    <col min="512" max="754" width="9.140625" style="275"/>
    <col min="755" max="755" width="20.7109375" style="275" customWidth="1"/>
    <col min="756" max="765" width="10.7109375" style="275" customWidth="1"/>
    <col min="766" max="767" width="2.7109375" style="275" customWidth="1"/>
    <col min="768" max="1010" width="9.140625" style="275"/>
    <col min="1011" max="1011" width="20.7109375" style="275" customWidth="1"/>
    <col min="1012" max="1021" width="10.7109375" style="275" customWidth="1"/>
    <col min="1022" max="1023" width="2.7109375" style="275" customWidth="1"/>
    <col min="1024" max="1266" width="9.140625" style="275"/>
    <col min="1267" max="1267" width="20.7109375" style="275" customWidth="1"/>
    <col min="1268" max="1277" width="10.7109375" style="275" customWidth="1"/>
    <col min="1278" max="1279" width="2.7109375" style="275" customWidth="1"/>
    <col min="1280" max="1522" width="9.140625" style="275"/>
    <col min="1523" max="1523" width="20.7109375" style="275" customWidth="1"/>
    <col min="1524" max="1533" width="10.7109375" style="275" customWidth="1"/>
    <col min="1534" max="1535" width="2.7109375" style="275" customWidth="1"/>
    <col min="1536" max="1778" width="9.140625" style="275"/>
    <col min="1779" max="1779" width="20.7109375" style="275" customWidth="1"/>
    <col min="1780" max="1789" width="10.7109375" style="275" customWidth="1"/>
    <col min="1790" max="1791" width="2.7109375" style="275" customWidth="1"/>
    <col min="1792" max="2034" width="9.140625" style="275"/>
    <col min="2035" max="2035" width="20.7109375" style="275" customWidth="1"/>
    <col min="2036" max="2045" width="10.7109375" style="275" customWidth="1"/>
    <col min="2046" max="2047" width="2.7109375" style="275" customWidth="1"/>
    <col min="2048" max="2290" width="9.140625" style="275"/>
    <col min="2291" max="2291" width="20.7109375" style="275" customWidth="1"/>
    <col min="2292" max="2301" width="10.7109375" style="275" customWidth="1"/>
    <col min="2302" max="2303" width="2.7109375" style="275" customWidth="1"/>
    <col min="2304" max="2546" width="9.140625" style="275"/>
    <col min="2547" max="2547" width="20.7109375" style="275" customWidth="1"/>
    <col min="2548" max="2557" width="10.7109375" style="275" customWidth="1"/>
    <col min="2558" max="2559" width="2.7109375" style="275" customWidth="1"/>
    <col min="2560" max="2802" width="9.140625" style="275"/>
    <col min="2803" max="2803" width="20.7109375" style="275" customWidth="1"/>
    <col min="2804" max="2813" width="10.7109375" style="275" customWidth="1"/>
    <col min="2814" max="2815" width="2.7109375" style="275" customWidth="1"/>
    <col min="2816" max="3058" width="9.140625" style="275"/>
    <col min="3059" max="3059" width="20.7109375" style="275" customWidth="1"/>
    <col min="3060" max="3069" width="10.7109375" style="275" customWidth="1"/>
    <col min="3070" max="3071" width="2.7109375" style="275" customWidth="1"/>
    <col min="3072" max="3314" width="9.140625" style="275"/>
    <col min="3315" max="3315" width="20.7109375" style="275" customWidth="1"/>
    <col min="3316" max="3325" width="10.7109375" style="275" customWidth="1"/>
    <col min="3326" max="3327" width="2.7109375" style="275" customWidth="1"/>
    <col min="3328" max="3570" width="9.140625" style="275"/>
    <col min="3571" max="3571" width="20.7109375" style="275" customWidth="1"/>
    <col min="3572" max="3581" width="10.7109375" style="275" customWidth="1"/>
    <col min="3582" max="3583" width="2.7109375" style="275" customWidth="1"/>
    <col min="3584" max="3826" width="9.140625" style="275"/>
    <col min="3827" max="3827" width="20.7109375" style="275" customWidth="1"/>
    <col min="3828" max="3837" width="10.7109375" style="275" customWidth="1"/>
    <col min="3838" max="3839" width="2.7109375" style="275" customWidth="1"/>
    <col min="3840" max="4082" width="9.140625" style="275"/>
    <col min="4083" max="4083" width="20.7109375" style="275" customWidth="1"/>
    <col min="4084" max="4093" width="10.7109375" style="275" customWidth="1"/>
    <col min="4094" max="4095" width="2.7109375" style="275" customWidth="1"/>
    <col min="4096" max="4338" width="9.140625" style="275"/>
    <col min="4339" max="4339" width="20.7109375" style="275" customWidth="1"/>
    <col min="4340" max="4349" width="10.7109375" style="275" customWidth="1"/>
    <col min="4350" max="4351" width="2.7109375" style="275" customWidth="1"/>
    <col min="4352" max="4594" width="9.140625" style="275"/>
    <col min="4595" max="4595" width="20.7109375" style="275" customWidth="1"/>
    <col min="4596" max="4605" width="10.7109375" style="275" customWidth="1"/>
    <col min="4606" max="4607" width="2.7109375" style="275" customWidth="1"/>
    <col min="4608" max="4850" width="9.140625" style="275"/>
    <col min="4851" max="4851" width="20.7109375" style="275" customWidth="1"/>
    <col min="4852" max="4861" width="10.7109375" style="275" customWidth="1"/>
    <col min="4862" max="4863" width="2.7109375" style="275" customWidth="1"/>
    <col min="4864" max="5106" width="9.140625" style="275"/>
    <col min="5107" max="5107" width="20.7109375" style="275" customWidth="1"/>
    <col min="5108" max="5117" width="10.7109375" style="275" customWidth="1"/>
    <col min="5118" max="5119" width="2.7109375" style="275" customWidth="1"/>
    <col min="5120" max="5362" width="9.140625" style="275"/>
    <col min="5363" max="5363" width="20.7109375" style="275" customWidth="1"/>
    <col min="5364" max="5373" width="10.7109375" style="275" customWidth="1"/>
    <col min="5374" max="5375" width="2.7109375" style="275" customWidth="1"/>
    <col min="5376" max="5618" width="9.140625" style="275"/>
    <col min="5619" max="5619" width="20.7109375" style="275" customWidth="1"/>
    <col min="5620" max="5629" width="10.7109375" style="275" customWidth="1"/>
    <col min="5630" max="5631" width="2.7109375" style="275" customWidth="1"/>
    <col min="5632" max="5874" width="9.140625" style="275"/>
    <col min="5875" max="5875" width="20.7109375" style="275" customWidth="1"/>
    <col min="5876" max="5885" width="10.7109375" style="275" customWidth="1"/>
    <col min="5886" max="5887" width="2.7109375" style="275" customWidth="1"/>
    <col min="5888" max="6130" width="9.140625" style="275"/>
    <col min="6131" max="6131" width="20.7109375" style="275" customWidth="1"/>
    <col min="6132" max="6141" width="10.7109375" style="275" customWidth="1"/>
    <col min="6142" max="6143" width="2.7109375" style="275" customWidth="1"/>
    <col min="6144" max="6386" width="9.140625" style="275"/>
    <col min="6387" max="6387" width="20.7109375" style="275" customWidth="1"/>
    <col min="6388" max="6397" width="10.7109375" style="275" customWidth="1"/>
    <col min="6398" max="6399" width="2.7109375" style="275" customWidth="1"/>
    <col min="6400" max="6642" width="9.140625" style="275"/>
    <col min="6643" max="6643" width="20.7109375" style="275" customWidth="1"/>
    <col min="6644" max="6653" width="10.7109375" style="275" customWidth="1"/>
    <col min="6654" max="6655" width="2.7109375" style="275" customWidth="1"/>
    <col min="6656" max="6898" width="9.140625" style="275"/>
    <col min="6899" max="6899" width="20.7109375" style="275" customWidth="1"/>
    <col min="6900" max="6909" width="10.7109375" style="275" customWidth="1"/>
    <col min="6910" max="6911" width="2.7109375" style="275" customWidth="1"/>
    <col min="6912" max="7154" width="9.140625" style="275"/>
    <col min="7155" max="7155" width="20.7109375" style="275" customWidth="1"/>
    <col min="7156" max="7165" width="10.7109375" style="275" customWidth="1"/>
    <col min="7166" max="7167" width="2.7109375" style="275" customWidth="1"/>
    <col min="7168" max="7410" width="9.140625" style="275"/>
    <col min="7411" max="7411" width="20.7109375" style="275" customWidth="1"/>
    <col min="7412" max="7421" width="10.7109375" style="275" customWidth="1"/>
    <col min="7422" max="7423" width="2.7109375" style="275" customWidth="1"/>
    <col min="7424" max="7666" width="9.140625" style="275"/>
    <col min="7667" max="7667" width="20.7109375" style="275" customWidth="1"/>
    <col min="7668" max="7677" width="10.7109375" style="275" customWidth="1"/>
    <col min="7678" max="7679" width="2.7109375" style="275" customWidth="1"/>
    <col min="7680" max="7922" width="9.140625" style="275"/>
    <col min="7923" max="7923" width="20.7109375" style="275" customWidth="1"/>
    <col min="7924" max="7933" width="10.7109375" style="275" customWidth="1"/>
    <col min="7934" max="7935" width="2.7109375" style="275" customWidth="1"/>
    <col min="7936" max="8178" width="9.140625" style="275"/>
    <col min="8179" max="8179" width="20.7109375" style="275" customWidth="1"/>
    <col min="8180" max="8189" width="10.7109375" style="275" customWidth="1"/>
    <col min="8190" max="8191" width="2.7109375" style="275" customWidth="1"/>
    <col min="8192" max="8434" width="9.140625" style="275"/>
    <col min="8435" max="8435" width="20.7109375" style="275" customWidth="1"/>
    <col min="8436" max="8445" width="10.7109375" style="275" customWidth="1"/>
    <col min="8446" max="8447" width="2.7109375" style="275" customWidth="1"/>
    <col min="8448" max="8690" width="9.140625" style="275"/>
    <col min="8691" max="8691" width="20.7109375" style="275" customWidth="1"/>
    <col min="8692" max="8701" width="10.7109375" style="275" customWidth="1"/>
    <col min="8702" max="8703" width="2.7109375" style="275" customWidth="1"/>
    <col min="8704" max="8946" width="9.140625" style="275"/>
    <col min="8947" max="8947" width="20.7109375" style="275" customWidth="1"/>
    <col min="8948" max="8957" width="10.7109375" style="275" customWidth="1"/>
    <col min="8958" max="8959" width="2.7109375" style="275" customWidth="1"/>
    <col min="8960" max="9202" width="9.140625" style="275"/>
    <col min="9203" max="9203" width="20.7109375" style="275" customWidth="1"/>
    <col min="9204" max="9213" width="10.7109375" style="275" customWidth="1"/>
    <col min="9214" max="9215" width="2.7109375" style="275" customWidth="1"/>
    <col min="9216" max="9458" width="9.140625" style="275"/>
    <col min="9459" max="9459" width="20.7109375" style="275" customWidth="1"/>
    <col min="9460" max="9469" width="10.7109375" style="275" customWidth="1"/>
    <col min="9470" max="9471" width="2.7109375" style="275" customWidth="1"/>
    <col min="9472" max="9714" width="9.140625" style="275"/>
    <col min="9715" max="9715" width="20.7109375" style="275" customWidth="1"/>
    <col min="9716" max="9725" width="10.7109375" style="275" customWidth="1"/>
    <col min="9726" max="9727" width="2.7109375" style="275" customWidth="1"/>
    <col min="9728" max="9970" width="9.140625" style="275"/>
    <col min="9971" max="9971" width="20.7109375" style="275" customWidth="1"/>
    <col min="9972" max="9981" width="10.7109375" style="275" customWidth="1"/>
    <col min="9982" max="9983" width="2.7109375" style="275" customWidth="1"/>
    <col min="9984" max="10226" width="9.140625" style="275"/>
    <col min="10227" max="10227" width="20.7109375" style="275" customWidth="1"/>
    <col min="10228" max="10237" width="10.7109375" style="275" customWidth="1"/>
    <col min="10238" max="10239" width="2.7109375" style="275" customWidth="1"/>
    <col min="10240" max="10482" width="9.140625" style="275"/>
    <col min="10483" max="10483" width="20.7109375" style="275" customWidth="1"/>
    <col min="10484" max="10493" width="10.7109375" style="275" customWidth="1"/>
    <col min="10494" max="10495" width="2.7109375" style="275" customWidth="1"/>
    <col min="10496" max="10738" width="9.140625" style="275"/>
    <col min="10739" max="10739" width="20.7109375" style="275" customWidth="1"/>
    <col min="10740" max="10749" width="10.7109375" style="275" customWidth="1"/>
    <col min="10750" max="10751" width="2.7109375" style="275" customWidth="1"/>
    <col min="10752" max="10994" width="9.140625" style="275"/>
    <col min="10995" max="10995" width="20.7109375" style="275" customWidth="1"/>
    <col min="10996" max="11005" width="10.7109375" style="275" customWidth="1"/>
    <col min="11006" max="11007" width="2.7109375" style="275" customWidth="1"/>
    <col min="11008" max="11250" width="9.140625" style="275"/>
    <col min="11251" max="11251" width="20.7109375" style="275" customWidth="1"/>
    <col min="11252" max="11261" width="10.7109375" style="275" customWidth="1"/>
    <col min="11262" max="11263" width="2.7109375" style="275" customWidth="1"/>
    <col min="11264" max="11506" width="9.140625" style="275"/>
    <col min="11507" max="11507" width="20.7109375" style="275" customWidth="1"/>
    <col min="11508" max="11517" width="10.7109375" style="275" customWidth="1"/>
    <col min="11518" max="11519" width="2.7109375" style="275" customWidth="1"/>
    <col min="11520" max="11762" width="9.140625" style="275"/>
    <col min="11763" max="11763" width="20.7109375" style="275" customWidth="1"/>
    <col min="11764" max="11773" width="10.7109375" style="275" customWidth="1"/>
    <col min="11774" max="11775" width="2.7109375" style="275" customWidth="1"/>
    <col min="11776" max="12018" width="9.140625" style="275"/>
    <col min="12019" max="12019" width="20.7109375" style="275" customWidth="1"/>
    <col min="12020" max="12029" width="10.7109375" style="275" customWidth="1"/>
    <col min="12030" max="12031" width="2.7109375" style="275" customWidth="1"/>
    <col min="12032" max="12274" width="9.140625" style="275"/>
    <col min="12275" max="12275" width="20.7109375" style="275" customWidth="1"/>
    <col min="12276" max="12285" width="10.7109375" style="275" customWidth="1"/>
    <col min="12286" max="12287" width="2.7109375" style="275" customWidth="1"/>
    <col min="12288" max="12530" width="9.140625" style="275"/>
    <col min="12531" max="12531" width="20.7109375" style="275" customWidth="1"/>
    <col min="12532" max="12541" width="10.7109375" style="275" customWidth="1"/>
    <col min="12542" max="12543" width="2.7109375" style="275" customWidth="1"/>
    <col min="12544" max="12786" width="9.140625" style="275"/>
    <col min="12787" max="12787" width="20.7109375" style="275" customWidth="1"/>
    <col min="12788" max="12797" width="10.7109375" style="275" customWidth="1"/>
    <col min="12798" max="12799" width="2.7109375" style="275" customWidth="1"/>
    <col min="12800" max="13042" width="9.140625" style="275"/>
    <col min="13043" max="13043" width="20.7109375" style="275" customWidth="1"/>
    <col min="13044" max="13053" width="10.7109375" style="275" customWidth="1"/>
    <col min="13054" max="13055" width="2.7109375" style="275" customWidth="1"/>
    <col min="13056" max="13298" width="9.140625" style="275"/>
    <col min="13299" max="13299" width="20.7109375" style="275" customWidth="1"/>
    <col min="13300" max="13309" width="10.7109375" style="275" customWidth="1"/>
    <col min="13310" max="13311" width="2.7109375" style="275" customWidth="1"/>
    <col min="13312" max="13554" width="9.140625" style="275"/>
    <col min="13555" max="13555" width="20.7109375" style="275" customWidth="1"/>
    <col min="13556" max="13565" width="10.7109375" style="275" customWidth="1"/>
    <col min="13566" max="13567" width="2.7109375" style="275" customWidth="1"/>
    <col min="13568" max="13810" width="9.140625" style="275"/>
    <col min="13811" max="13811" width="20.7109375" style="275" customWidth="1"/>
    <col min="13812" max="13821" width="10.7109375" style="275" customWidth="1"/>
    <col min="13822" max="13823" width="2.7109375" style="275" customWidth="1"/>
    <col min="13824" max="14066" width="9.140625" style="275"/>
    <col min="14067" max="14067" width="20.7109375" style="275" customWidth="1"/>
    <col min="14068" max="14077" width="10.7109375" style="275" customWidth="1"/>
    <col min="14078" max="14079" width="2.7109375" style="275" customWidth="1"/>
    <col min="14080" max="14322" width="9.140625" style="275"/>
    <col min="14323" max="14323" width="20.7109375" style="275" customWidth="1"/>
    <col min="14324" max="14333" width="10.7109375" style="275" customWidth="1"/>
    <col min="14334" max="14335" width="2.7109375" style="275" customWidth="1"/>
    <col min="14336" max="14578" width="9.140625" style="275"/>
    <col min="14579" max="14579" width="20.7109375" style="275" customWidth="1"/>
    <col min="14580" max="14589" width="10.7109375" style="275" customWidth="1"/>
    <col min="14590" max="14591" width="2.7109375" style="275" customWidth="1"/>
    <col min="14592" max="14834" width="9.140625" style="275"/>
    <col min="14835" max="14835" width="20.7109375" style="275" customWidth="1"/>
    <col min="14836" max="14845" width="10.7109375" style="275" customWidth="1"/>
    <col min="14846" max="14847" width="2.7109375" style="275" customWidth="1"/>
    <col min="14848" max="15090" width="9.140625" style="275"/>
    <col min="15091" max="15091" width="20.7109375" style="275" customWidth="1"/>
    <col min="15092" max="15101" width="10.7109375" style="275" customWidth="1"/>
    <col min="15102" max="15103" width="2.7109375" style="275" customWidth="1"/>
    <col min="15104" max="15346" width="9.140625" style="275"/>
    <col min="15347" max="15347" width="20.7109375" style="275" customWidth="1"/>
    <col min="15348" max="15357" width="10.7109375" style="275" customWidth="1"/>
    <col min="15358" max="15359" width="2.7109375" style="275" customWidth="1"/>
    <col min="15360" max="15602" width="9.140625" style="275"/>
    <col min="15603" max="15603" width="20.7109375" style="275" customWidth="1"/>
    <col min="15604" max="15613" width="10.7109375" style="275" customWidth="1"/>
    <col min="15614" max="15615" width="2.7109375" style="275" customWidth="1"/>
    <col min="15616" max="15858" width="9.140625" style="275"/>
    <col min="15859" max="15859" width="20.7109375" style="275" customWidth="1"/>
    <col min="15860" max="15869" width="10.7109375" style="275" customWidth="1"/>
    <col min="15870" max="15871" width="2.7109375" style="275" customWidth="1"/>
    <col min="15872" max="16114" width="9.140625" style="275"/>
    <col min="16115" max="16115" width="20.7109375" style="275" customWidth="1"/>
    <col min="16116" max="16125" width="10.7109375" style="275" customWidth="1"/>
    <col min="16126" max="16127" width="2.7109375" style="275" customWidth="1"/>
    <col min="16128" max="16384" width="9.140625" style="275"/>
  </cols>
  <sheetData>
    <row r="2" spans="1:16" ht="16.5" thickBot="1" x14ac:dyDescent="0.3">
      <c r="A2" s="2409" t="s">
        <v>714</v>
      </c>
      <c r="B2" s="2409"/>
      <c r="C2" s="2409"/>
      <c r="D2" s="2409"/>
      <c r="E2" s="2409"/>
      <c r="F2" s="2409"/>
      <c r="G2" s="2409"/>
      <c r="H2" s="2409"/>
      <c r="I2" s="2401" t="s">
        <v>539</v>
      </c>
      <c r="J2" s="2401"/>
    </row>
    <row r="3" spans="1:16" x14ac:dyDescent="0.25">
      <c r="A3" s="2446"/>
      <c r="B3" s="1877"/>
      <c r="C3" s="1877"/>
      <c r="D3" s="1877"/>
      <c r="E3" s="280"/>
    </row>
    <row r="4" spans="1:16" ht="21.75" customHeight="1" x14ac:dyDescent="0.25">
      <c r="A4" s="2447"/>
      <c r="B4" s="1877"/>
      <c r="C4" s="2452" t="s">
        <v>716</v>
      </c>
      <c r="D4" s="2452"/>
      <c r="E4" s="2452"/>
      <c r="F4" s="2452"/>
      <c r="G4" s="2452"/>
      <c r="H4" s="2452"/>
      <c r="I4" s="2452"/>
      <c r="J4" s="1773"/>
    </row>
    <row r="5" spans="1:16" ht="21" customHeight="1" x14ac:dyDescent="0.25">
      <c r="A5" s="2447"/>
      <c r="B5" s="1877"/>
      <c r="C5" s="1902"/>
      <c r="D5" s="1877"/>
      <c r="E5" s="1774"/>
      <c r="F5" s="1775"/>
      <c r="G5" s="2453" t="s">
        <v>49</v>
      </c>
      <c r="H5" s="1775"/>
      <c r="I5" s="1808"/>
      <c r="J5" s="951"/>
    </row>
    <row r="6" spans="1:16" ht="12.95" customHeight="1" x14ac:dyDescent="0.25">
      <c r="A6" s="1809"/>
      <c r="B6" s="1776"/>
      <c r="C6" s="2448" t="s">
        <v>520</v>
      </c>
      <c r="D6" s="2450"/>
      <c r="E6" s="2448" t="s">
        <v>679</v>
      </c>
      <c r="F6" s="2449"/>
      <c r="G6" s="2453"/>
      <c r="H6" s="2449" t="s">
        <v>3</v>
      </c>
      <c r="I6" s="2450"/>
      <c r="J6" s="176"/>
      <c r="K6" s="723"/>
    </row>
    <row r="7" spans="1:16" ht="12.6" customHeight="1" x14ac:dyDescent="0.25">
      <c r="A7" s="1810"/>
      <c r="B7" s="1777" t="s">
        <v>680</v>
      </c>
      <c r="C7" s="1778">
        <v>2018</v>
      </c>
      <c r="D7" s="1779">
        <v>2017</v>
      </c>
      <c r="E7" s="1778">
        <v>2018</v>
      </c>
      <c r="F7" s="1779">
        <v>2017</v>
      </c>
      <c r="G7" s="1778" t="s">
        <v>51</v>
      </c>
      <c r="H7" s="1778">
        <v>2018</v>
      </c>
      <c r="I7" s="1779">
        <v>2017</v>
      </c>
      <c r="J7" s="1780"/>
      <c r="K7" s="723"/>
    </row>
    <row r="8" spans="1:16" ht="12.6" customHeight="1" x14ac:dyDescent="0.25">
      <c r="A8" s="2451" t="s">
        <v>717</v>
      </c>
      <c r="B8" s="1781" t="s">
        <v>593</v>
      </c>
      <c r="C8" s="1903">
        <v>7459</v>
      </c>
      <c r="D8" s="1907">
        <v>727620.01967051474</v>
      </c>
      <c r="E8" s="1782">
        <v>606499.96430167009</v>
      </c>
      <c r="F8" s="1783">
        <v>727620.01967051474</v>
      </c>
      <c r="G8" s="1784">
        <f>(E8-F8)/E8</f>
        <v>-0.19970331821586082</v>
      </c>
      <c r="H8" s="1782">
        <v>6470770.5514427004</v>
      </c>
      <c r="I8" s="1783">
        <v>7733813.8976706648</v>
      </c>
      <c r="J8" s="176"/>
      <c r="K8" s="723"/>
      <c r="L8" s="943"/>
      <c r="M8" s="943"/>
      <c r="N8" s="943"/>
      <c r="O8" s="943"/>
      <c r="P8" s="943"/>
    </row>
    <row r="9" spans="1:16" ht="12.6" customHeight="1" x14ac:dyDescent="0.25">
      <c r="A9" s="2451"/>
      <c r="B9" s="1785" t="s">
        <v>681</v>
      </c>
      <c r="C9" s="1904">
        <v>0</v>
      </c>
      <c r="D9" s="1908">
        <v>0</v>
      </c>
      <c r="E9" s="1786">
        <v>0</v>
      </c>
      <c r="F9" s="1787">
        <v>0</v>
      </c>
      <c r="G9" s="1789" t="e">
        <f t="shared" ref="G9:G31" si="0">(E9-F9)/E9</f>
        <v>#DIV/0!</v>
      </c>
      <c r="H9" s="1786">
        <v>0</v>
      </c>
      <c r="I9" s="1787">
        <v>0</v>
      </c>
      <c r="J9" s="176"/>
      <c r="K9" s="723"/>
      <c r="L9" s="943"/>
      <c r="M9" s="943"/>
      <c r="N9" s="943"/>
      <c r="O9" s="943"/>
      <c r="P9" s="943"/>
    </row>
    <row r="10" spans="1:16" ht="12.6" customHeight="1" x14ac:dyDescent="0.25">
      <c r="A10" s="2451"/>
      <c r="B10" s="1785" t="s">
        <v>682</v>
      </c>
      <c r="C10" s="1904">
        <v>0</v>
      </c>
      <c r="D10" s="1908">
        <v>0</v>
      </c>
      <c r="E10" s="1786">
        <v>0</v>
      </c>
      <c r="F10" s="1787">
        <v>0</v>
      </c>
      <c r="G10" s="1789" t="e">
        <f t="shared" si="0"/>
        <v>#DIV/0!</v>
      </c>
      <c r="H10" s="1786">
        <v>0</v>
      </c>
      <c r="I10" s="1787">
        <v>0</v>
      </c>
      <c r="J10" s="176"/>
      <c r="K10" s="723"/>
      <c r="L10" s="943"/>
      <c r="M10" s="943"/>
      <c r="N10" s="943"/>
      <c r="O10" s="943"/>
      <c r="P10" s="943"/>
    </row>
    <row r="11" spans="1:16" ht="12.6" customHeight="1" x14ac:dyDescent="0.25">
      <c r="A11" s="2451"/>
      <c r="B11" s="1785" t="s">
        <v>683</v>
      </c>
      <c r="C11" s="1904">
        <v>0</v>
      </c>
      <c r="D11" s="1908">
        <v>0</v>
      </c>
      <c r="E11" s="1786">
        <v>0</v>
      </c>
      <c r="F11" s="1787">
        <v>0</v>
      </c>
      <c r="G11" s="1789" t="e">
        <f t="shared" si="0"/>
        <v>#DIV/0!</v>
      </c>
      <c r="H11" s="1786">
        <v>0</v>
      </c>
      <c r="I11" s="1787">
        <v>0</v>
      </c>
      <c r="J11" s="176"/>
      <c r="K11" s="723"/>
      <c r="L11" s="943"/>
      <c r="M11" s="943"/>
      <c r="N11" s="943"/>
      <c r="O11" s="943"/>
      <c r="P11" s="943"/>
    </row>
    <row r="12" spans="1:16" ht="12.6" customHeight="1" x14ac:dyDescent="0.25">
      <c r="A12" s="2451"/>
      <c r="B12" s="1785" t="s">
        <v>684</v>
      </c>
      <c r="C12" s="1904">
        <v>0</v>
      </c>
      <c r="D12" s="1908">
        <v>0</v>
      </c>
      <c r="E12" s="1786">
        <v>0</v>
      </c>
      <c r="F12" s="1787">
        <v>0</v>
      </c>
      <c r="G12" s="1789" t="e">
        <f t="shared" si="0"/>
        <v>#DIV/0!</v>
      </c>
      <c r="H12" s="1786">
        <v>0</v>
      </c>
      <c r="I12" s="1787">
        <v>0</v>
      </c>
      <c r="J12" s="176"/>
      <c r="K12" s="723"/>
      <c r="L12" s="943"/>
      <c r="M12" s="943"/>
      <c r="N12" s="943"/>
      <c r="O12" s="943"/>
      <c r="P12" s="943"/>
    </row>
    <row r="13" spans="1:16" ht="12.6" customHeight="1" x14ac:dyDescent="0.25">
      <c r="A13" s="2451"/>
      <c r="B13" s="1785" t="s">
        <v>685</v>
      </c>
      <c r="C13" s="1904">
        <v>0</v>
      </c>
      <c r="D13" s="1908">
        <v>0</v>
      </c>
      <c r="E13" s="1786">
        <v>0</v>
      </c>
      <c r="F13" s="1787">
        <v>0</v>
      </c>
      <c r="G13" s="1789" t="e">
        <f t="shared" si="0"/>
        <v>#DIV/0!</v>
      </c>
      <c r="H13" s="1786">
        <v>0</v>
      </c>
      <c r="I13" s="1787">
        <v>0</v>
      </c>
      <c r="J13" s="176"/>
      <c r="K13" s="723"/>
      <c r="L13" s="943"/>
      <c r="M13" s="943"/>
      <c r="N13" s="943"/>
      <c r="O13" s="943"/>
      <c r="P13" s="943"/>
    </row>
    <row r="14" spans="1:16" ht="12.6" customHeight="1" x14ac:dyDescent="0.25">
      <c r="A14" s="2451"/>
      <c r="B14" s="1785" t="s">
        <v>686</v>
      </c>
      <c r="C14" s="1904">
        <v>0</v>
      </c>
      <c r="D14" s="1908">
        <v>0</v>
      </c>
      <c r="E14" s="1786">
        <v>0</v>
      </c>
      <c r="F14" s="1787">
        <v>0</v>
      </c>
      <c r="G14" s="1789" t="e">
        <f t="shared" si="0"/>
        <v>#DIV/0!</v>
      </c>
      <c r="H14" s="1786">
        <v>0</v>
      </c>
      <c r="I14" s="1787">
        <v>0</v>
      </c>
      <c r="J14" s="176"/>
      <c r="K14" s="723"/>
      <c r="L14" s="943"/>
      <c r="M14" s="943"/>
      <c r="N14" s="943"/>
      <c r="O14" s="943"/>
      <c r="P14" s="943"/>
    </row>
    <row r="15" spans="1:16" ht="12.6" customHeight="1" x14ac:dyDescent="0.25">
      <c r="A15" s="2451"/>
      <c r="B15" s="1801" t="s">
        <v>678</v>
      </c>
      <c r="C15" s="1905">
        <f t="shared" ref="C15:D15" si="1">SUM(C14)</f>
        <v>0</v>
      </c>
      <c r="D15" s="1909">
        <f t="shared" si="1"/>
        <v>0</v>
      </c>
      <c r="E15" s="1802">
        <f t="shared" ref="E15:F15" si="2">SUM(E8:E14)</f>
        <v>606499.96430167009</v>
      </c>
      <c r="F15" s="1803">
        <f t="shared" si="2"/>
        <v>727620.01967051474</v>
      </c>
      <c r="G15" s="1804">
        <f t="shared" si="0"/>
        <v>-0.19970331821586082</v>
      </c>
      <c r="H15" s="1802">
        <f t="shared" ref="H15:I15" si="3">SUM(H8:H14)</f>
        <v>6470770.5514427004</v>
      </c>
      <c r="I15" s="1803">
        <f t="shared" si="3"/>
        <v>7733813.8976706648</v>
      </c>
      <c r="J15" s="1780"/>
      <c r="K15" s="723"/>
      <c r="M15" s="943"/>
      <c r="N15" s="943"/>
    </row>
    <row r="16" spans="1:16" ht="12.6" customHeight="1" x14ac:dyDescent="0.25">
      <c r="A16" s="2451" t="s">
        <v>718</v>
      </c>
      <c r="B16" s="1781" t="s">
        <v>593</v>
      </c>
      <c r="C16" s="1903">
        <v>165</v>
      </c>
      <c r="D16" s="1907">
        <v>166</v>
      </c>
      <c r="E16" s="1782">
        <v>12484.146000000001</v>
      </c>
      <c r="F16" s="1783">
        <v>13620.703499999998</v>
      </c>
      <c r="G16" s="1784">
        <f t="shared" si="0"/>
        <v>-9.1040067938968114E-2</v>
      </c>
      <c r="H16" s="1782">
        <v>130879.30900000001</v>
      </c>
      <c r="I16" s="1783">
        <v>142689.52500000002</v>
      </c>
      <c r="J16" s="176"/>
      <c r="L16" s="943"/>
      <c r="M16" s="943"/>
      <c r="N16" s="943"/>
      <c r="O16" s="943"/>
    </row>
    <row r="17" spans="1:15" ht="12.6" customHeight="1" x14ac:dyDescent="0.25">
      <c r="A17" s="2451"/>
      <c r="B17" s="1785" t="s">
        <v>681</v>
      </c>
      <c r="C17" s="1904">
        <v>8</v>
      </c>
      <c r="D17" s="1908">
        <v>8</v>
      </c>
      <c r="E17" s="1786">
        <v>751948.24</v>
      </c>
      <c r="F17" s="1787">
        <v>771049.39199999999</v>
      </c>
      <c r="G17" s="1788">
        <f t="shared" si="0"/>
        <v>-2.5402216514264334E-2</v>
      </c>
      <c r="H17" s="1786">
        <v>4026818.16</v>
      </c>
      <c r="I17" s="1787">
        <v>4055953.8539999998</v>
      </c>
      <c r="J17" s="176"/>
      <c r="K17" s="723"/>
      <c r="L17" s="943"/>
      <c r="M17" s="943"/>
      <c r="N17" s="943"/>
      <c r="O17" s="943"/>
    </row>
    <row r="18" spans="1:15" ht="12.6" customHeight="1" x14ac:dyDescent="0.25">
      <c r="A18" s="2451"/>
      <c r="B18" s="1785" t="s">
        <v>682</v>
      </c>
      <c r="C18" s="1904">
        <v>11</v>
      </c>
      <c r="D18" s="1908">
        <v>4</v>
      </c>
      <c r="E18" s="1786">
        <v>84151.730996180777</v>
      </c>
      <c r="F18" s="1787">
        <v>85650.205839495044</v>
      </c>
      <c r="G18" s="1788">
        <f t="shared" si="0"/>
        <v>-1.7806821387694034E-2</v>
      </c>
      <c r="H18" s="1786">
        <v>871438.45482666662</v>
      </c>
      <c r="I18" s="1787">
        <v>889446.21898444451</v>
      </c>
      <c r="J18" s="176"/>
      <c r="K18" s="723"/>
      <c r="L18" s="943"/>
    </row>
    <row r="19" spans="1:15" ht="12.6" customHeight="1" x14ac:dyDescent="0.25">
      <c r="A19" s="2451"/>
      <c r="B19" s="1785" t="s">
        <v>683</v>
      </c>
      <c r="C19" s="1904">
        <v>0</v>
      </c>
      <c r="D19" s="1908">
        <v>0</v>
      </c>
      <c r="E19" s="1786">
        <v>0</v>
      </c>
      <c r="F19" s="1787">
        <v>0</v>
      </c>
      <c r="G19" s="1789" t="e">
        <f t="shared" si="0"/>
        <v>#DIV/0!</v>
      </c>
      <c r="H19" s="1786">
        <v>0</v>
      </c>
      <c r="I19" s="1787">
        <v>0</v>
      </c>
      <c r="J19" s="176"/>
      <c r="K19" s="723"/>
      <c r="L19" s="943"/>
    </row>
    <row r="20" spans="1:15" ht="12.6" customHeight="1" x14ac:dyDescent="0.25">
      <c r="A20" s="2451"/>
      <c r="B20" s="1785" t="s">
        <v>684</v>
      </c>
      <c r="C20" s="1904">
        <v>1</v>
      </c>
      <c r="D20" s="1908">
        <v>1</v>
      </c>
      <c r="E20" s="1786">
        <v>1539</v>
      </c>
      <c r="F20" s="1787">
        <v>1958.6329999999998</v>
      </c>
      <c r="G20" s="1788">
        <f t="shared" si="0"/>
        <v>-0.27266601689408693</v>
      </c>
      <c r="H20" s="1786">
        <v>5665</v>
      </c>
      <c r="I20" s="1787">
        <v>7316.7039999999997</v>
      </c>
      <c r="J20" s="176"/>
      <c r="K20" s="723"/>
      <c r="L20" s="943"/>
    </row>
    <row r="21" spans="1:15" ht="12.6" customHeight="1" x14ac:dyDescent="0.25">
      <c r="A21" s="2451"/>
      <c r="B21" s="1785" t="s">
        <v>685</v>
      </c>
      <c r="C21" s="1904">
        <v>0</v>
      </c>
      <c r="D21" s="1908">
        <v>0</v>
      </c>
      <c r="E21" s="1786">
        <v>0</v>
      </c>
      <c r="F21" s="1787">
        <v>0</v>
      </c>
      <c r="G21" s="1789" t="e">
        <f t="shared" si="0"/>
        <v>#DIV/0!</v>
      </c>
      <c r="H21" s="1786">
        <v>0</v>
      </c>
      <c r="I21" s="1787">
        <v>0</v>
      </c>
      <c r="J21" s="176"/>
      <c r="K21" s="723"/>
      <c r="L21" s="943"/>
    </row>
    <row r="22" spans="1:15" ht="12.6" customHeight="1" x14ac:dyDescent="0.25">
      <c r="A22" s="2451"/>
      <c r="B22" s="1785" t="s">
        <v>686</v>
      </c>
      <c r="C22" s="1904">
        <v>230</v>
      </c>
      <c r="D22" s="1908">
        <v>230</v>
      </c>
      <c r="E22" s="1786">
        <v>4.0314999999999994</v>
      </c>
      <c r="F22" s="1787">
        <v>3.7279999999999998</v>
      </c>
      <c r="G22" s="1788">
        <f t="shared" si="0"/>
        <v>7.5282153044772343E-2</v>
      </c>
      <c r="H22" s="1786">
        <v>105.60410800000002</v>
      </c>
      <c r="I22" s="1787">
        <v>97.671690000000012</v>
      </c>
      <c r="J22" s="176"/>
      <c r="K22" s="723"/>
      <c r="L22" s="943"/>
    </row>
    <row r="23" spans="1:15" ht="12.6" customHeight="1" x14ac:dyDescent="0.25">
      <c r="A23" s="2451"/>
      <c r="B23" s="1801" t="s">
        <v>678</v>
      </c>
      <c r="C23" s="1905">
        <f>SUM(C16:C22)</f>
        <v>415</v>
      </c>
      <c r="D23" s="1909">
        <f>SUM(D16:D22)</f>
        <v>409</v>
      </c>
      <c r="E23" s="1802">
        <f t="shared" ref="E23:F23" si="4">SUM(E16:E22)</f>
        <v>850127.14849618077</v>
      </c>
      <c r="F23" s="1803">
        <f t="shared" si="4"/>
        <v>872282.66233949503</v>
      </c>
      <c r="G23" s="1804">
        <f t="shared" si="0"/>
        <v>-2.6061411969381179E-2</v>
      </c>
      <c r="H23" s="1802">
        <f t="shared" ref="H23:I23" si="5">SUM(H16:H22)</f>
        <v>5034906.5279346667</v>
      </c>
      <c r="I23" s="1803">
        <f t="shared" si="5"/>
        <v>5095503.9736744445</v>
      </c>
      <c r="J23" s="1780"/>
      <c r="K23" s="723"/>
    </row>
    <row r="24" spans="1:15" ht="12.6" customHeight="1" x14ac:dyDescent="0.25">
      <c r="A24" s="2451" t="s">
        <v>715</v>
      </c>
      <c r="B24" s="1781" t="s">
        <v>593</v>
      </c>
      <c r="C24" s="1903">
        <f>C8+C16</f>
        <v>7624</v>
      </c>
      <c r="D24" s="1907">
        <f>D8+D16</f>
        <v>727786.01967051474</v>
      </c>
      <c r="E24" s="1782">
        <f>E8+E16</f>
        <v>618984.11030167004</v>
      </c>
      <c r="F24" s="1783">
        <f>F8+F16</f>
        <v>741240.72317051468</v>
      </c>
      <c r="G24" s="1784">
        <f t="shared" si="0"/>
        <v>-0.19751171449176827</v>
      </c>
      <c r="H24" s="1782">
        <f>H8+H16</f>
        <v>6601649.8604427008</v>
      </c>
      <c r="I24" s="1783">
        <f>I8+I16</f>
        <v>7876503.4226706652</v>
      </c>
      <c r="J24" s="176"/>
      <c r="K24" s="723"/>
      <c r="L24" s="943"/>
    </row>
    <row r="25" spans="1:15" ht="12.6" customHeight="1" x14ac:dyDescent="0.25">
      <c r="A25" s="2451"/>
      <c r="B25" s="1785" t="s">
        <v>681</v>
      </c>
      <c r="C25" s="1904">
        <f t="shared" ref="C25:D25" si="6">C9+C17</f>
        <v>8</v>
      </c>
      <c r="D25" s="1908">
        <f t="shared" si="6"/>
        <v>8</v>
      </c>
      <c r="E25" s="1786">
        <f t="shared" ref="E25:F25" si="7">E9+E17</f>
        <v>751948.24</v>
      </c>
      <c r="F25" s="1787">
        <f t="shared" si="7"/>
        <v>771049.39199999999</v>
      </c>
      <c r="G25" s="1788">
        <f t="shared" si="0"/>
        <v>-2.5402216514264334E-2</v>
      </c>
      <c r="H25" s="1786">
        <f t="shared" ref="H25:I25" si="8">H9+H17</f>
        <v>4026818.16</v>
      </c>
      <c r="I25" s="1787">
        <f t="shared" si="8"/>
        <v>4055953.8539999998</v>
      </c>
      <c r="J25" s="176"/>
      <c r="K25" s="723"/>
      <c r="L25" s="943"/>
    </row>
    <row r="26" spans="1:15" ht="12.6" customHeight="1" x14ac:dyDescent="0.25">
      <c r="A26" s="2451"/>
      <c r="B26" s="1785" t="s">
        <v>682</v>
      </c>
      <c r="C26" s="1904">
        <f t="shared" ref="C26:D26" si="9">C10+C18</f>
        <v>11</v>
      </c>
      <c r="D26" s="1908">
        <f t="shared" si="9"/>
        <v>4</v>
      </c>
      <c r="E26" s="1786">
        <f t="shared" ref="E26:F26" si="10">E10+E18</f>
        <v>84151.730996180777</v>
      </c>
      <c r="F26" s="1787">
        <f t="shared" si="10"/>
        <v>85650.205839495044</v>
      </c>
      <c r="G26" s="1788">
        <f t="shared" si="0"/>
        <v>-1.7806821387694034E-2</v>
      </c>
      <c r="H26" s="1786">
        <f t="shared" ref="H26:I26" si="11">H10+H18</f>
        <v>871438.45482666662</v>
      </c>
      <c r="I26" s="1787">
        <f t="shared" si="11"/>
        <v>889446.21898444451</v>
      </c>
      <c r="J26" s="176"/>
      <c r="K26" s="723"/>
      <c r="L26" s="943"/>
    </row>
    <row r="27" spans="1:15" ht="12.6" customHeight="1" x14ac:dyDescent="0.25">
      <c r="A27" s="2451"/>
      <c r="B27" s="1785" t="s">
        <v>683</v>
      </c>
      <c r="C27" s="1904">
        <f t="shared" ref="C27:D27" si="12">C11+C19</f>
        <v>0</v>
      </c>
      <c r="D27" s="1908">
        <f t="shared" si="12"/>
        <v>0</v>
      </c>
      <c r="E27" s="1786">
        <f t="shared" ref="E27:F27" si="13">E11+E19</f>
        <v>0</v>
      </c>
      <c r="F27" s="1787">
        <f t="shared" si="13"/>
        <v>0</v>
      </c>
      <c r="G27" s="1789" t="e">
        <f t="shared" si="0"/>
        <v>#DIV/0!</v>
      </c>
      <c r="H27" s="1786">
        <f t="shared" ref="H27:I27" si="14">H11+H19</f>
        <v>0</v>
      </c>
      <c r="I27" s="1787">
        <f t="shared" si="14"/>
        <v>0</v>
      </c>
      <c r="J27" s="176"/>
      <c r="K27" s="723"/>
      <c r="L27" s="943"/>
    </row>
    <row r="28" spans="1:15" ht="12.6" customHeight="1" x14ac:dyDescent="0.25">
      <c r="A28" s="2451"/>
      <c r="B28" s="1785" t="s">
        <v>684</v>
      </c>
      <c r="C28" s="1904">
        <f t="shared" ref="C28:D28" si="15">C12+C20</f>
        <v>1</v>
      </c>
      <c r="D28" s="1908">
        <f t="shared" si="15"/>
        <v>1</v>
      </c>
      <c r="E28" s="1786">
        <f t="shared" ref="E28:F28" si="16">E12+E20</f>
        <v>1539</v>
      </c>
      <c r="F28" s="1787">
        <f t="shared" si="16"/>
        <v>1958.6329999999998</v>
      </c>
      <c r="G28" s="1788">
        <f t="shared" si="0"/>
        <v>-0.27266601689408693</v>
      </c>
      <c r="H28" s="1786">
        <f t="shared" ref="H28:I28" si="17">H12+H20</f>
        <v>5665</v>
      </c>
      <c r="I28" s="1787">
        <f t="shared" si="17"/>
        <v>7316.7039999999997</v>
      </c>
      <c r="J28" s="176"/>
      <c r="K28" s="723"/>
      <c r="L28" s="943"/>
    </row>
    <row r="29" spans="1:15" ht="12.6" customHeight="1" x14ac:dyDescent="0.25">
      <c r="A29" s="2451"/>
      <c r="B29" s="1785" t="s">
        <v>685</v>
      </c>
      <c r="C29" s="1904">
        <f t="shared" ref="C29:D29" si="18">C13+C21</f>
        <v>0</v>
      </c>
      <c r="D29" s="1908">
        <f t="shared" si="18"/>
        <v>0</v>
      </c>
      <c r="E29" s="1786">
        <f t="shared" ref="E29:F29" si="19">E13+E21</f>
        <v>0</v>
      </c>
      <c r="F29" s="1787">
        <f t="shared" si="19"/>
        <v>0</v>
      </c>
      <c r="G29" s="1789" t="e">
        <f t="shared" si="0"/>
        <v>#DIV/0!</v>
      </c>
      <c r="H29" s="1786">
        <f t="shared" ref="H29:I29" si="20">H13+H21</f>
        <v>0</v>
      </c>
      <c r="I29" s="1787">
        <f t="shared" si="20"/>
        <v>0</v>
      </c>
      <c r="J29" s="176"/>
      <c r="K29" s="723"/>
      <c r="L29" s="943"/>
    </row>
    <row r="30" spans="1:15" ht="12.6" customHeight="1" x14ac:dyDescent="0.25">
      <c r="A30" s="2451"/>
      <c r="B30" s="1785" t="s">
        <v>686</v>
      </c>
      <c r="C30" s="1904">
        <f t="shared" ref="C30:D30" si="21">C14+C22</f>
        <v>230</v>
      </c>
      <c r="D30" s="1908">
        <f t="shared" si="21"/>
        <v>230</v>
      </c>
      <c r="E30" s="1786">
        <f t="shared" ref="E30:F30" si="22">E14+E22</f>
        <v>4.0314999999999994</v>
      </c>
      <c r="F30" s="1787">
        <f t="shared" si="22"/>
        <v>3.7279999999999998</v>
      </c>
      <c r="G30" s="1788">
        <f t="shared" si="0"/>
        <v>7.5282153044772343E-2</v>
      </c>
      <c r="H30" s="1786">
        <f t="shared" ref="H30:I30" si="23">H14+H22</f>
        <v>105.60410800000002</v>
      </c>
      <c r="I30" s="1787">
        <f t="shared" si="23"/>
        <v>97.671690000000012</v>
      </c>
      <c r="J30" s="176"/>
      <c r="K30" s="723"/>
    </row>
    <row r="31" spans="1:15" ht="12.6" customHeight="1" x14ac:dyDescent="0.25">
      <c r="A31" s="2451"/>
      <c r="B31" s="1890" t="s">
        <v>678</v>
      </c>
      <c r="C31" s="1906">
        <f>SUM(C24:C30)</f>
        <v>7874</v>
      </c>
      <c r="D31" s="1910">
        <f>SUM(D24:D30)</f>
        <v>728029.01967051474</v>
      </c>
      <c r="E31" s="1891">
        <f t="shared" ref="E31:F31" si="24">SUM(E24:E30)</f>
        <v>1456627.1127978507</v>
      </c>
      <c r="F31" s="1892">
        <f t="shared" si="24"/>
        <v>1599902.6820100094</v>
      </c>
      <c r="G31" s="1893">
        <f t="shared" si="0"/>
        <v>-9.8361185201996382E-2</v>
      </c>
      <c r="H31" s="1891">
        <f t="shared" ref="H31:I31" si="25">SUM(H24:H30)</f>
        <v>11505677.079377368</v>
      </c>
      <c r="I31" s="1892">
        <f t="shared" si="25"/>
        <v>12829317.871345108</v>
      </c>
      <c r="J31" s="1780"/>
      <c r="K31" s="723"/>
    </row>
    <row r="32" spans="1:15" ht="12.6" customHeight="1" x14ac:dyDescent="0.25">
      <c r="A32" s="1805"/>
      <c r="B32" s="1806"/>
      <c r="C32" s="182"/>
      <c r="D32" s="182"/>
      <c r="E32" s="176"/>
      <c r="F32" s="1805"/>
      <c r="G32" s="1807"/>
      <c r="H32" s="176"/>
      <c r="I32" s="1805"/>
      <c r="J32" s="176"/>
      <c r="K32" s="277"/>
      <c r="L32" s="943"/>
      <c r="M32" s="962"/>
      <c r="N32" s="962"/>
    </row>
    <row r="33" spans="1:15" ht="14.25" customHeight="1" x14ac:dyDescent="0.25">
      <c r="A33" s="958"/>
      <c r="B33" s="958"/>
      <c r="C33" s="958"/>
      <c r="D33" s="958"/>
      <c r="E33" s="958"/>
      <c r="F33" s="958"/>
      <c r="G33" s="958"/>
      <c r="H33" s="958"/>
      <c r="I33" s="958"/>
      <c r="J33" s="951"/>
      <c r="K33" s="277"/>
      <c r="L33" s="277"/>
      <c r="M33" s="962"/>
      <c r="N33" s="962"/>
    </row>
    <row r="34" spans="1:15" ht="13.5" customHeight="1" x14ac:dyDescent="0.25">
      <c r="A34" s="2421" t="str">
        <f>A2</f>
        <v>Množství plynu distribuovaného přes lokální distribuční soustavy v ČR</v>
      </c>
      <c r="B34" s="2421"/>
      <c r="C34" s="2421"/>
      <c r="D34" s="2421"/>
      <c r="E34" s="2421"/>
      <c r="F34" s="2421"/>
      <c r="G34" s="2421"/>
      <c r="H34" s="2421"/>
      <c r="I34" s="2421"/>
      <c r="J34" s="2421"/>
    </row>
    <row r="35" spans="1:15" ht="9.9499999999999993" customHeight="1" x14ac:dyDescent="0.25">
      <c r="A35" s="951"/>
      <c r="B35" s="951"/>
      <c r="C35" s="951"/>
      <c r="D35" s="951"/>
      <c r="E35" s="951"/>
      <c r="F35" s="951"/>
      <c r="G35" s="951"/>
      <c r="H35" s="951"/>
      <c r="I35" s="953"/>
      <c r="J35" s="951"/>
    </row>
    <row r="36" spans="1:15" ht="9.9499999999999993" customHeight="1" x14ac:dyDescent="0.25">
      <c r="A36" s="951"/>
      <c r="B36" s="951"/>
      <c r="C36" s="951"/>
      <c r="D36" s="951"/>
      <c r="G36" s="955"/>
      <c r="H36" s="954"/>
      <c r="I36" s="989"/>
      <c r="J36" s="989"/>
    </row>
    <row r="37" spans="1:15" ht="9.9499999999999993" customHeight="1" x14ac:dyDescent="0.25">
      <c r="A37" s="951"/>
      <c r="B37" s="951"/>
      <c r="C37" s="951">
        <f>E7</f>
        <v>2018</v>
      </c>
      <c r="D37" s="951">
        <f>F7</f>
        <v>2017</v>
      </c>
      <c r="G37" s="955"/>
      <c r="H37" s="955"/>
      <c r="I37" s="990"/>
      <c r="J37" s="989"/>
    </row>
    <row r="38" spans="1:15" ht="9.9499999999999993" customHeight="1" x14ac:dyDescent="0.25">
      <c r="A38" s="951"/>
      <c r="B38" s="951" t="str">
        <f>B24</f>
        <v>zemní plyn</v>
      </c>
      <c r="C38" s="953">
        <f>E24</f>
        <v>618984.11030167004</v>
      </c>
      <c r="D38" s="953">
        <f>F24</f>
        <v>741240.72317051468</v>
      </c>
      <c r="E38" s="961"/>
      <c r="F38" s="952"/>
      <c r="G38" s="955"/>
      <c r="H38" s="954"/>
      <c r="I38" s="989"/>
      <c r="J38" s="998"/>
    </row>
    <row r="39" spans="1:15" ht="9.9499999999999993" customHeight="1" x14ac:dyDescent="0.25">
      <c r="A39" s="951"/>
      <c r="B39" s="951" t="str">
        <f t="shared" ref="B39:B44" si="26">B25</f>
        <v>koksárenský plyn</v>
      </c>
      <c r="C39" s="953">
        <f t="shared" ref="C39:D39" si="27">E25</f>
        <v>751948.24</v>
      </c>
      <c r="D39" s="953">
        <f t="shared" si="27"/>
        <v>771049.39199999999</v>
      </c>
      <c r="E39" s="961"/>
      <c r="F39" s="952"/>
      <c r="G39" s="955"/>
      <c r="H39" s="954"/>
      <c r="I39" s="989"/>
      <c r="J39" s="998"/>
    </row>
    <row r="40" spans="1:15" ht="9.9499999999999993" customHeight="1" x14ac:dyDescent="0.25">
      <c r="A40" s="951"/>
      <c r="B40" s="951" t="str">
        <f t="shared" si="26"/>
        <v>degazační plyn</v>
      </c>
      <c r="C40" s="953">
        <f t="shared" ref="C40:D40" si="28">E26</f>
        <v>84151.730996180777</v>
      </c>
      <c r="D40" s="953">
        <f t="shared" si="28"/>
        <v>85650.205839495044</v>
      </c>
      <c r="E40" s="961"/>
      <c r="F40" s="952"/>
      <c r="G40" s="955"/>
      <c r="H40" s="954"/>
      <c r="I40" s="989"/>
      <c r="J40" s="998"/>
    </row>
    <row r="41" spans="1:15" ht="9.9499999999999993" customHeight="1" x14ac:dyDescent="0.25">
      <c r="A41" s="951"/>
      <c r="B41" s="951" t="str">
        <f t="shared" si="26"/>
        <v>generátorový plyn</v>
      </c>
      <c r="C41" s="953">
        <f t="shared" ref="C41:D41" si="29">E27</f>
        <v>0</v>
      </c>
      <c r="D41" s="953">
        <f t="shared" si="29"/>
        <v>0</v>
      </c>
      <c r="E41" s="961"/>
      <c r="F41" s="952"/>
      <c r="G41" s="955"/>
      <c r="H41" s="954"/>
      <c r="I41" s="989"/>
      <c r="J41" s="998"/>
    </row>
    <row r="42" spans="1:15" s="276" customFormat="1" ht="9.9499999999999993" customHeight="1" x14ac:dyDescent="0.25">
      <c r="A42" s="951"/>
      <c r="B42" s="951" t="str">
        <f t="shared" si="26"/>
        <v>skládkový plyn</v>
      </c>
      <c r="C42" s="953">
        <f t="shared" ref="C42:D42" si="30">E28</f>
        <v>1539</v>
      </c>
      <c r="D42" s="953">
        <f t="shared" si="30"/>
        <v>1958.6329999999998</v>
      </c>
      <c r="E42" s="961"/>
      <c r="F42" s="952"/>
      <c r="G42" s="955"/>
      <c r="H42" s="954"/>
      <c r="I42" s="989"/>
      <c r="J42" s="998"/>
      <c r="L42" s="275"/>
      <c r="M42" s="275"/>
      <c r="N42" s="275"/>
      <c r="O42" s="275"/>
    </row>
    <row r="43" spans="1:15" s="276" customFormat="1" ht="9.9499999999999993" customHeight="1" x14ac:dyDescent="0.25">
      <c r="A43" s="951"/>
      <c r="B43" s="951" t="str">
        <f t="shared" si="26"/>
        <v>biometan</v>
      </c>
      <c r="C43" s="953">
        <f t="shared" ref="C43:D43" si="31">E29</f>
        <v>0</v>
      </c>
      <c r="D43" s="953">
        <f t="shared" si="31"/>
        <v>0</v>
      </c>
      <c r="E43" s="961"/>
      <c r="F43" s="952"/>
      <c r="G43" s="955"/>
      <c r="H43" s="954"/>
      <c r="I43" s="989"/>
      <c r="J43" s="998"/>
      <c r="L43" s="275"/>
      <c r="M43" s="275"/>
      <c r="N43" s="275"/>
      <c r="O43" s="275"/>
    </row>
    <row r="44" spans="1:15" s="276" customFormat="1" ht="9.9499999999999993" customHeight="1" x14ac:dyDescent="0.25">
      <c r="A44" s="951"/>
      <c r="B44" s="951" t="str">
        <f t="shared" si="26"/>
        <v>propan, butan a jejich směsi</v>
      </c>
      <c r="C44" s="953">
        <f t="shared" ref="C44:D44" si="32">E30</f>
        <v>4.0314999999999994</v>
      </c>
      <c r="D44" s="953">
        <f t="shared" si="32"/>
        <v>3.7279999999999998</v>
      </c>
      <c r="E44" s="961"/>
      <c r="F44" s="952"/>
      <c r="G44" s="955"/>
      <c r="H44" s="954"/>
      <c r="I44" s="989"/>
      <c r="J44" s="998"/>
      <c r="L44" s="275"/>
      <c r="M44" s="275"/>
      <c r="N44" s="275"/>
      <c r="O44" s="275"/>
    </row>
    <row r="45" spans="1:15" s="276" customFormat="1" ht="9.9499999999999993" customHeight="1" x14ac:dyDescent="0.25">
      <c r="A45" s="951"/>
      <c r="B45" s="951"/>
      <c r="C45" s="951"/>
      <c r="D45" s="951"/>
      <c r="E45" s="961"/>
      <c r="F45" s="952"/>
      <c r="G45" s="955"/>
      <c r="H45" s="954"/>
      <c r="I45" s="989"/>
      <c r="J45" s="998"/>
      <c r="L45" s="275"/>
      <c r="M45" s="275"/>
      <c r="N45" s="275"/>
      <c r="O45" s="275"/>
    </row>
    <row r="46" spans="1:15" s="276" customFormat="1" ht="9.9499999999999993" customHeight="1" x14ac:dyDescent="0.25">
      <c r="A46" s="951"/>
      <c r="B46" s="951"/>
      <c r="C46" s="951"/>
      <c r="D46" s="951"/>
      <c r="E46" s="961"/>
      <c r="F46" s="952"/>
      <c r="G46" s="955"/>
      <c r="H46" s="954"/>
      <c r="I46" s="989"/>
      <c r="J46" s="998"/>
      <c r="L46" s="275"/>
      <c r="M46" s="275"/>
      <c r="N46" s="275"/>
      <c r="O46" s="275"/>
    </row>
    <row r="47" spans="1:15" s="276" customFormat="1" ht="9.9499999999999993" customHeight="1" x14ac:dyDescent="0.25">
      <c r="A47" s="951"/>
      <c r="B47" s="951"/>
      <c r="C47" s="951"/>
      <c r="D47" s="951"/>
      <c r="E47" s="961"/>
      <c r="F47" s="952"/>
      <c r="G47" s="955"/>
      <c r="H47" s="954"/>
      <c r="I47" s="989"/>
      <c r="J47" s="998"/>
      <c r="L47" s="275"/>
      <c r="M47" s="275"/>
      <c r="N47" s="275"/>
      <c r="O47" s="275"/>
    </row>
    <row r="48" spans="1:15" s="276" customFormat="1" ht="9.9499999999999993" customHeight="1" x14ac:dyDescent="0.25">
      <c r="A48" s="951"/>
      <c r="B48" s="951"/>
      <c r="C48" s="951"/>
      <c r="D48" s="951"/>
      <c r="E48" s="961"/>
      <c r="F48" s="952"/>
      <c r="G48" s="951"/>
      <c r="H48" s="951"/>
      <c r="I48" s="951"/>
      <c r="J48" s="951"/>
      <c r="L48" s="275"/>
      <c r="M48" s="275"/>
      <c r="N48" s="275"/>
      <c r="O48" s="275"/>
    </row>
    <row r="49" spans="1:15" s="276" customFormat="1" ht="9.9499999999999993" customHeight="1" x14ac:dyDescent="0.25">
      <c r="A49" s="951"/>
      <c r="B49" s="951"/>
      <c r="C49" s="951"/>
      <c r="D49" s="951"/>
      <c r="E49" s="961"/>
      <c r="F49" s="952"/>
      <c r="G49" s="951"/>
      <c r="H49" s="951"/>
      <c r="I49" s="951"/>
      <c r="J49" s="951"/>
      <c r="L49" s="275"/>
      <c r="M49" s="275"/>
      <c r="N49" s="275"/>
      <c r="O49" s="275"/>
    </row>
    <row r="50" spans="1:15" s="276" customFormat="1" ht="9.9499999999999993" customHeight="1" x14ac:dyDescent="0.25">
      <c r="A50" s="951"/>
      <c r="B50" s="951"/>
      <c r="C50" s="951"/>
      <c r="D50" s="951"/>
      <c r="E50" s="951"/>
      <c r="F50" s="951"/>
      <c r="G50" s="951"/>
      <c r="H50" s="951"/>
      <c r="I50" s="951"/>
      <c r="J50" s="951"/>
      <c r="L50" s="275"/>
      <c r="M50" s="275"/>
      <c r="N50" s="275"/>
      <c r="O50" s="275"/>
    </row>
    <row r="51" spans="1:15" s="276" customFormat="1" ht="9.9499999999999993" customHeight="1" x14ac:dyDescent="0.25">
      <c r="A51" s="951"/>
      <c r="B51" s="951"/>
      <c r="C51" s="951"/>
      <c r="D51" s="951"/>
      <c r="E51" s="951"/>
      <c r="F51" s="951"/>
      <c r="G51" s="951"/>
      <c r="H51" s="951"/>
      <c r="I51" s="951"/>
      <c r="J51" s="951"/>
      <c r="L51" s="275"/>
      <c r="M51" s="275"/>
      <c r="N51" s="275"/>
      <c r="O51" s="275"/>
    </row>
    <row r="52" spans="1:15" s="276" customFormat="1" ht="9.9499999999999993" customHeight="1" x14ac:dyDescent="0.25">
      <c r="A52" s="959"/>
      <c r="B52" s="959"/>
      <c r="C52" s="959"/>
      <c r="D52" s="959"/>
      <c r="E52" s="959"/>
      <c r="F52" s="959"/>
      <c r="G52" s="959"/>
      <c r="H52" s="959"/>
      <c r="I52" s="959"/>
      <c r="J52" s="959"/>
      <c r="L52" s="275"/>
      <c r="M52" s="275"/>
      <c r="N52" s="275"/>
      <c r="O52" s="275"/>
    </row>
    <row r="53" spans="1:15" s="276" customFormat="1" ht="16.5" customHeight="1" x14ac:dyDescent="0.25">
      <c r="B53" s="959"/>
      <c r="C53" s="959"/>
      <c r="D53" s="959"/>
      <c r="E53" s="959"/>
      <c r="F53" s="959"/>
      <c r="G53" s="959"/>
      <c r="H53" s="959"/>
      <c r="I53" s="959"/>
      <c r="J53" s="959"/>
      <c r="L53" s="275"/>
      <c r="M53" s="275"/>
      <c r="N53" s="275"/>
      <c r="O53" s="275"/>
    </row>
    <row r="54" spans="1:15" s="276" customFormat="1" ht="9.9499999999999993" customHeight="1" x14ac:dyDescent="0.25">
      <c r="A54" s="959"/>
      <c r="B54" s="959"/>
      <c r="C54" s="959"/>
      <c r="D54" s="959"/>
      <c r="E54" s="959"/>
      <c r="F54" s="959"/>
      <c r="G54" s="959"/>
      <c r="H54" s="959"/>
      <c r="I54" s="959"/>
      <c r="J54" s="959"/>
      <c r="L54" s="275"/>
      <c r="M54" s="275"/>
      <c r="N54" s="275"/>
      <c r="O54" s="275"/>
    </row>
    <row r="55" spans="1:15" s="276" customFormat="1" ht="9.9499999999999993" customHeight="1" x14ac:dyDescent="0.25">
      <c r="A55" s="286"/>
      <c r="B55" s="286"/>
      <c r="C55" s="286"/>
      <c r="D55" s="286"/>
      <c r="E55" s="286"/>
      <c r="F55" s="286"/>
      <c r="G55" s="286"/>
      <c r="H55" s="286"/>
      <c r="I55" s="286"/>
      <c r="J55" s="286"/>
      <c r="L55" s="275"/>
      <c r="M55" s="275"/>
      <c r="N55" s="275"/>
      <c r="O55" s="275"/>
    </row>
    <row r="56" spans="1:15" s="276" customFormat="1" ht="12.95" customHeight="1" x14ac:dyDescent="0.25">
      <c r="L56" s="275"/>
      <c r="M56" s="275"/>
      <c r="N56" s="275"/>
      <c r="O56" s="275"/>
    </row>
    <row r="57" spans="1:15" s="276" customFormat="1" ht="12.95" customHeight="1" x14ac:dyDescent="0.25">
      <c r="L57" s="275"/>
      <c r="M57" s="275"/>
      <c r="N57" s="275"/>
      <c r="O57" s="275"/>
    </row>
    <row r="58" spans="1:15" ht="12.95" customHeight="1" x14ac:dyDescent="0.25">
      <c r="A58" s="959"/>
      <c r="B58" s="959"/>
      <c r="C58" s="959"/>
      <c r="D58" s="959"/>
      <c r="E58" s="959"/>
      <c r="F58" s="959"/>
      <c r="G58" s="959"/>
      <c r="H58" s="959"/>
      <c r="I58" s="959"/>
      <c r="J58" s="959"/>
    </row>
    <row r="59" spans="1:15" ht="9.9499999999999993" customHeight="1" x14ac:dyDescent="0.25">
      <c r="A59" s="279"/>
      <c r="B59" s="279"/>
      <c r="C59" s="279"/>
      <c r="D59" s="279"/>
      <c r="E59" s="279"/>
      <c r="F59" s="279"/>
      <c r="G59" s="279"/>
      <c r="H59" s="279"/>
      <c r="I59" s="279"/>
      <c r="J59" s="279"/>
    </row>
    <row r="60" spans="1:15" ht="6" customHeight="1" x14ac:dyDescent="0.25">
      <c r="A60" s="279"/>
      <c r="B60" s="279"/>
      <c r="C60" s="279"/>
      <c r="D60" s="279"/>
      <c r="E60" s="279"/>
      <c r="F60" s="279"/>
      <c r="G60" s="279"/>
      <c r="H60" s="279"/>
      <c r="I60" s="279"/>
      <c r="J60" s="279"/>
    </row>
    <row r="61" spans="1:15" ht="14.25" customHeight="1" x14ac:dyDescent="0.25">
      <c r="A61" s="2445"/>
      <c r="B61" s="2445"/>
      <c r="C61" s="2445"/>
      <c r="D61" s="2445"/>
      <c r="E61" s="2445"/>
      <c r="F61" s="2445"/>
      <c r="G61" s="2445"/>
      <c r="H61" s="2445"/>
      <c r="I61" s="2445"/>
      <c r="J61" s="2445"/>
    </row>
    <row r="62" spans="1:15" x14ac:dyDescent="0.25">
      <c r="E62" s="280"/>
      <c r="F62" s="280"/>
      <c r="G62" s="280"/>
      <c r="H62" s="280"/>
      <c r="I62" s="280"/>
      <c r="J62" s="280"/>
    </row>
    <row r="63" spans="1:15" x14ac:dyDescent="0.25">
      <c r="A63" s="280"/>
      <c r="B63" s="280"/>
      <c r="C63" s="280"/>
      <c r="D63" s="280"/>
      <c r="E63" s="280"/>
      <c r="F63" s="280"/>
      <c r="G63" s="280"/>
      <c r="H63" s="280"/>
      <c r="I63" s="280"/>
      <c r="J63" s="280"/>
    </row>
    <row r="64" spans="1:15" x14ac:dyDescent="0.25">
      <c r="A64" s="280"/>
      <c r="B64" s="280"/>
      <c r="C64" s="280"/>
      <c r="D64" s="280"/>
      <c r="E64" s="280"/>
      <c r="F64" s="280"/>
      <c r="G64" s="280"/>
      <c r="H64" s="280"/>
      <c r="I64" s="280"/>
      <c r="J64" s="280"/>
    </row>
    <row r="65" spans="1:10" x14ac:dyDescent="0.25">
      <c r="A65" s="280"/>
      <c r="B65" s="280"/>
      <c r="C65" s="280"/>
      <c r="D65" s="280"/>
      <c r="E65" s="280"/>
      <c r="F65" s="280"/>
      <c r="G65" s="280"/>
      <c r="H65" s="280"/>
      <c r="I65" s="280"/>
      <c r="J65" s="280"/>
    </row>
    <row r="66" spans="1:10" x14ac:dyDescent="0.25">
      <c r="A66" s="2640" t="s">
        <v>719</v>
      </c>
      <c r="B66" s="2640"/>
      <c r="C66" s="2640"/>
      <c r="D66" s="2640"/>
      <c r="E66" s="2640"/>
      <c r="F66" s="2640"/>
      <c r="G66" s="2640"/>
      <c r="H66" s="2640"/>
      <c r="I66" s="2640"/>
      <c r="J66" s="2640"/>
    </row>
    <row r="67" spans="1:10" x14ac:dyDescent="0.25">
      <c r="A67" s="2437" t="s">
        <v>720</v>
      </c>
      <c r="B67" s="2437"/>
      <c r="C67" s="2437"/>
      <c r="D67" s="2437"/>
      <c r="E67" s="2437"/>
      <c r="F67" s="2437"/>
      <c r="G67" s="2437"/>
      <c r="H67" s="2437"/>
      <c r="I67" s="2437"/>
      <c r="J67" s="2437"/>
    </row>
    <row r="68" spans="1:10" x14ac:dyDescent="0.25">
      <c r="A68" s="280"/>
      <c r="B68" s="280"/>
      <c r="C68" s="280"/>
      <c r="D68" s="280"/>
      <c r="E68" s="280"/>
      <c r="F68" s="280"/>
      <c r="G68" s="280"/>
      <c r="H68" s="280"/>
      <c r="I68" s="280"/>
      <c r="J68" s="280"/>
    </row>
    <row r="69" spans="1:10" x14ac:dyDescent="0.25">
      <c r="A69" s="280"/>
      <c r="B69" s="280"/>
      <c r="C69" s="280"/>
      <c r="D69" s="280"/>
      <c r="E69" s="280"/>
      <c r="F69" s="280"/>
      <c r="G69" s="280"/>
      <c r="H69" s="280"/>
      <c r="I69" s="280"/>
      <c r="J69" s="280"/>
    </row>
    <row r="70" spans="1:10" x14ac:dyDescent="0.25">
      <c r="A70" s="280"/>
      <c r="B70" s="280"/>
      <c r="C70" s="280"/>
      <c r="D70" s="280"/>
      <c r="E70" s="280"/>
      <c r="F70" s="280"/>
      <c r="G70" s="280"/>
      <c r="H70" s="280"/>
      <c r="I70" s="280"/>
      <c r="J70" s="280"/>
    </row>
  </sheetData>
  <mergeCells count="15">
    <mergeCell ref="A2:H2"/>
    <mergeCell ref="I2:J2"/>
    <mergeCell ref="A3:A5"/>
    <mergeCell ref="G5:G6"/>
    <mergeCell ref="E6:F6"/>
    <mergeCell ref="H6:I6"/>
    <mergeCell ref="C4:I4"/>
    <mergeCell ref="A66:J66"/>
    <mergeCell ref="A67:J67"/>
    <mergeCell ref="A61:J61"/>
    <mergeCell ref="C6:D6"/>
    <mergeCell ref="A8:A15"/>
    <mergeCell ref="A16:A23"/>
    <mergeCell ref="A24:A31"/>
    <mergeCell ref="A34:J34"/>
  </mergeCells>
  <pageMargins left="0.6692913385826772" right="0.19685039370078741" top="0.31496062992125984" bottom="0.19685039370078741" header="0.23622047244094491" footer="0.15748031496062992"/>
  <pageSetup paperSize="9" firstPageNumber="17" orientation="portrait" useFirstPageNumber="1" r:id="rId1"/>
  <headerFooter scaleWithDoc="0" alignWithMargins="0">
    <oddFooter>&amp;C36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view="pageBreakPreview" zoomScaleNormal="100" workbookViewId="0">
      <selection activeCell="A46" sqref="A46"/>
    </sheetView>
  </sheetViews>
  <sheetFormatPr defaultRowHeight="12.75" x14ac:dyDescent="0.2"/>
  <cols>
    <col min="1" max="1" width="21.7109375" style="289" customWidth="1"/>
    <col min="2" max="2" width="12.42578125" style="289" customWidth="1"/>
    <col min="3" max="14" width="8.7109375" style="289" customWidth="1"/>
    <col min="15" max="15" width="1.7109375" style="289" customWidth="1"/>
    <col min="16" max="16" width="10.140625" style="289" bestFit="1" customWidth="1"/>
    <col min="17" max="16384" width="9.140625" style="289"/>
  </cols>
  <sheetData>
    <row r="1" spans="1:18" ht="6.75" customHeight="1" x14ac:dyDescent="0.2"/>
    <row r="2" spans="1:18" ht="14.25" customHeight="1" x14ac:dyDescent="0.2"/>
    <row r="3" spans="1:18" ht="16.5" thickBot="1" x14ac:dyDescent="0.3">
      <c r="A3" s="2329" t="s">
        <v>355</v>
      </c>
      <c r="B3" s="2329"/>
      <c r="C3" s="2329"/>
      <c r="D3" s="2329"/>
      <c r="E3" s="2329"/>
      <c r="F3" s="2329"/>
      <c r="G3" s="2329"/>
      <c r="H3" s="2329"/>
      <c r="I3" s="2329"/>
      <c r="J3" s="2329"/>
      <c r="K3" s="2329"/>
      <c r="L3" s="1757"/>
      <c r="M3" s="1757"/>
      <c r="N3" s="2495" t="s">
        <v>199</v>
      </c>
      <c r="O3" s="2495"/>
    </row>
    <row r="4" spans="1:18" ht="13.5" customHeight="1" x14ac:dyDescent="0.2"/>
    <row r="5" spans="1:18" ht="14.25" customHeight="1" x14ac:dyDescent="0.2">
      <c r="C5" s="2660" t="s">
        <v>668</v>
      </c>
      <c r="D5" s="2661"/>
      <c r="E5" s="2661"/>
      <c r="F5" s="2661"/>
      <c r="G5" s="2661"/>
      <c r="H5" s="2661"/>
      <c r="I5" s="2661"/>
      <c r="J5" s="2661"/>
      <c r="K5" s="2661"/>
      <c r="L5" s="2661"/>
      <c r="M5" s="2661"/>
      <c r="N5" s="2662"/>
    </row>
    <row r="6" spans="1:18" ht="15" customHeight="1" x14ac:dyDescent="0.25">
      <c r="A6" s="2631" t="s">
        <v>423</v>
      </c>
      <c r="B6" s="2667"/>
      <c r="C6" s="2645" t="s">
        <v>258</v>
      </c>
      <c r="D6" s="2646"/>
      <c r="E6" s="2647"/>
      <c r="F6" s="2648" t="s">
        <v>259</v>
      </c>
      <c r="G6" s="2648"/>
      <c r="H6" s="2648"/>
      <c r="I6" s="2649" t="s">
        <v>260</v>
      </c>
      <c r="J6" s="2650"/>
      <c r="K6" s="2650"/>
      <c r="L6" s="2653" t="s">
        <v>8</v>
      </c>
      <c r="M6" s="2654"/>
      <c r="N6" s="2654"/>
      <c r="O6" s="369"/>
    </row>
    <row r="7" spans="1:18" ht="27.75" customHeight="1" x14ac:dyDescent="0.25">
      <c r="A7" s="2655" t="s">
        <v>420</v>
      </c>
      <c r="B7" s="2655"/>
      <c r="C7" s="830" t="s">
        <v>418</v>
      </c>
      <c r="D7" s="830" t="s">
        <v>424</v>
      </c>
      <c r="E7" s="852" t="s">
        <v>419</v>
      </c>
      <c r="F7" s="830" t="s">
        <v>418</v>
      </c>
      <c r="G7" s="830" t="s">
        <v>424</v>
      </c>
      <c r="H7" s="852" t="s">
        <v>419</v>
      </c>
      <c r="I7" s="830" t="s">
        <v>418</v>
      </c>
      <c r="J7" s="830" t="s">
        <v>424</v>
      </c>
      <c r="K7" s="852" t="s">
        <v>419</v>
      </c>
      <c r="L7" s="853" t="s">
        <v>418</v>
      </c>
      <c r="M7" s="830" t="s">
        <v>424</v>
      </c>
      <c r="N7" s="852" t="s">
        <v>419</v>
      </c>
      <c r="O7" s="338"/>
    </row>
    <row r="8" spans="1:18" ht="9.9499999999999993" customHeight="1" x14ac:dyDescent="0.25">
      <c r="A8" s="2656"/>
      <c r="B8" s="2656"/>
      <c r="C8" s="808"/>
      <c r="D8" s="808"/>
      <c r="E8" s="808"/>
      <c r="F8" s="808"/>
      <c r="G8" s="808"/>
      <c r="H8" s="808"/>
      <c r="I8" s="808"/>
      <c r="J8" s="808"/>
      <c r="K8" s="808"/>
      <c r="L8" s="808"/>
      <c r="M8" s="808"/>
      <c r="N8" s="808"/>
      <c r="O8" s="294"/>
    </row>
    <row r="9" spans="1:18" ht="12.95" customHeight="1" x14ac:dyDescent="0.2">
      <c r="A9" s="2657"/>
      <c r="B9" s="2657"/>
      <c r="C9" s="810"/>
      <c r="D9" s="811"/>
      <c r="E9" s="811"/>
      <c r="F9" s="810"/>
      <c r="G9" s="809"/>
      <c r="H9" s="809"/>
      <c r="I9" s="810"/>
      <c r="J9" s="809"/>
      <c r="K9" s="809"/>
      <c r="L9" s="843"/>
      <c r="M9" s="809"/>
      <c r="N9" s="809"/>
      <c r="O9" s="369"/>
    </row>
    <row r="10" spans="1:18" ht="12.95" customHeight="1" x14ac:dyDescent="0.2">
      <c r="A10" s="2663" t="s">
        <v>20</v>
      </c>
      <c r="B10" s="2664"/>
      <c r="C10" s="827">
        <v>372417.1</v>
      </c>
      <c r="D10" s="827">
        <f>E10-C10</f>
        <v>96.300000000046566</v>
      </c>
      <c r="E10" s="827">
        <v>372513.4</v>
      </c>
      <c r="F10" s="827">
        <v>2382147.6899999972</v>
      </c>
      <c r="G10" s="827">
        <f>H10-F10</f>
        <v>523402.34000001382</v>
      </c>
      <c r="H10" s="827">
        <v>2905550.030000011</v>
      </c>
      <c r="I10" s="827">
        <v>942252.12</v>
      </c>
      <c r="J10" s="827">
        <f>K10-I10</f>
        <v>235542.96999999846</v>
      </c>
      <c r="K10" s="833">
        <v>1177795.0899999985</v>
      </c>
      <c r="L10" s="846">
        <f>C10+F10+I10</f>
        <v>3696816.9099999974</v>
      </c>
      <c r="M10" s="827">
        <f>D10+G10+J10</f>
        <v>759041.61000001233</v>
      </c>
      <c r="N10" s="827">
        <f>E10+H10+K10</f>
        <v>4455858.5200000089</v>
      </c>
      <c r="O10" s="687"/>
      <c r="P10" s="357"/>
      <c r="Q10" s="308"/>
    </row>
    <row r="11" spans="1:18" ht="12.95" customHeight="1" x14ac:dyDescent="0.2">
      <c r="A11" s="2665" t="s">
        <v>374</v>
      </c>
      <c r="B11" s="2666"/>
      <c r="C11" s="358">
        <v>11235844.986799998</v>
      </c>
      <c r="D11" s="836">
        <f t="shared" ref="D11:D13" si="0">E11-C11</f>
        <v>0</v>
      </c>
      <c r="E11" s="358">
        <v>11235844.986799998</v>
      </c>
      <c r="F11" s="358">
        <v>33678485.581400007</v>
      </c>
      <c r="G11" s="836">
        <f t="shared" ref="G11:G13" si="1">H11-F11</f>
        <v>7642893.3143999949</v>
      </c>
      <c r="H11" s="358">
        <v>41321378.895800002</v>
      </c>
      <c r="I11" s="358">
        <v>8967979.6011999995</v>
      </c>
      <c r="J11" s="836">
        <f t="shared" ref="J11:J13" si="2">K11-I11</f>
        <v>3467285.7445</v>
      </c>
      <c r="K11" s="829">
        <v>12435265.345699999</v>
      </c>
      <c r="L11" s="854">
        <f t="shared" ref="L11:M13" si="3">C11+F11+I11</f>
        <v>53882310.169400007</v>
      </c>
      <c r="M11" s="836">
        <f t="shared" si="3"/>
        <v>11110179.058899995</v>
      </c>
      <c r="N11" s="836">
        <f t="shared" ref="N11:N13" si="4">E11+H11+K11</f>
        <v>64992489.228300005</v>
      </c>
      <c r="O11" s="687"/>
      <c r="P11" s="357"/>
      <c r="Q11" s="308"/>
      <c r="R11" s="308"/>
    </row>
    <row r="12" spans="1:18" ht="12.95" customHeight="1" x14ac:dyDescent="0.2">
      <c r="A12" s="2658" t="s">
        <v>21</v>
      </c>
      <c r="B12" s="2659"/>
      <c r="C12" s="835">
        <v>1221524</v>
      </c>
      <c r="D12" s="836">
        <f t="shared" si="0"/>
        <v>0</v>
      </c>
      <c r="E12" s="835">
        <v>1221524</v>
      </c>
      <c r="F12" s="835">
        <v>2397436</v>
      </c>
      <c r="G12" s="836">
        <f t="shared" si="1"/>
        <v>593055</v>
      </c>
      <c r="H12" s="835">
        <v>2990491</v>
      </c>
      <c r="I12" s="835">
        <v>277908</v>
      </c>
      <c r="J12" s="836">
        <f t="shared" si="2"/>
        <v>113140</v>
      </c>
      <c r="K12" s="841">
        <v>391048</v>
      </c>
      <c r="L12" s="855">
        <f t="shared" si="3"/>
        <v>3896868</v>
      </c>
      <c r="M12" s="367">
        <f t="shared" si="3"/>
        <v>706195</v>
      </c>
      <c r="N12" s="367">
        <f t="shared" si="4"/>
        <v>4603063</v>
      </c>
      <c r="O12" s="370"/>
      <c r="P12" s="357"/>
      <c r="Q12" s="308"/>
    </row>
    <row r="13" spans="1:18" ht="12.95" customHeight="1" x14ac:dyDescent="0.2">
      <c r="B13" s="2003" t="s">
        <v>8</v>
      </c>
      <c r="C13" s="828">
        <f>SUM(C10:C12)</f>
        <v>12829786.086799998</v>
      </c>
      <c r="D13" s="828">
        <f t="shared" si="0"/>
        <v>96.300000000745058</v>
      </c>
      <c r="E13" s="828">
        <f t="shared" ref="E13:K13" si="5">SUM(E10:E12)</f>
        <v>12829882.386799999</v>
      </c>
      <c r="F13" s="828">
        <f t="shared" si="5"/>
        <v>38458069.271400005</v>
      </c>
      <c r="G13" s="828">
        <f t="shared" si="1"/>
        <v>8759350.6544000059</v>
      </c>
      <c r="H13" s="828">
        <f t="shared" si="5"/>
        <v>47217419.925800011</v>
      </c>
      <c r="I13" s="828">
        <f t="shared" si="5"/>
        <v>10188139.721199999</v>
      </c>
      <c r="J13" s="828">
        <f t="shared" si="2"/>
        <v>3815968.7144999988</v>
      </c>
      <c r="K13" s="828">
        <f t="shared" si="5"/>
        <v>14004108.435699997</v>
      </c>
      <c r="L13" s="856">
        <f t="shared" si="3"/>
        <v>61475995.079399996</v>
      </c>
      <c r="M13" s="828">
        <f t="shared" si="3"/>
        <v>12575415.668900006</v>
      </c>
      <c r="N13" s="828">
        <f t="shared" si="4"/>
        <v>74051410.748300001</v>
      </c>
      <c r="O13" s="370"/>
      <c r="P13" s="357"/>
      <c r="Q13" s="308"/>
    </row>
    <row r="14" spans="1:18" ht="12.95" customHeight="1" x14ac:dyDescent="0.2">
      <c r="A14" s="832"/>
      <c r="B14" s="832"/>
      <c r="C14" s="833"/>
      <c r="D14" s="831"/>
      <c r="E14" s="831"/>
      <c r="F14" s="359"/>
      <c r="G14" s="831"/>
      <c r="H14" s="831"/>
      <c r="I14" s="359"/>
      <c r="J14" s="831"/>
      <c r="K14" s="831"/>
      <c r="L14" s="846"/>
      <c r="M14" s="831"/>
      <c r="N14" s="831"/>
      <c r="O14" s="368"/>
      <c r="P14" s="357"/>
      <c r="Q14" s="308"/>
    </row>
    <row r="15" spans="1:18" ht="12.95" customHeight="1" x14ac:dyDescent="0.2">
      <c r="A15" s="2651" t="s">
        <v>421</v>
      </c>
      <c r="B15" s="2651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330"/>
      <c r="O15" s="687"/>
      <c r="P15" s="357"/>
      <c r="Q15" s="308"/>
    </row>
    <row r="16" spans="1:18" ht="12.95" customHeight="1" x14ac:dyDescent="0.2">
      <c r="A16" s="2652"/>
      <c r="B16" s="2652"/>
      <c r="C16" s="838"/>
      <c r="D16" s="325"/>
      <c r="E16" s="325"/>
      <c r="F16" s="838"/>
      <c r="G16" s="325"/>
      <c r="H16" s="325"/>
      <c r="I16" s="838"/>
      <c r="J16" s="325"/>
      <c r="K16" s="325"/>
      <c r="L16" s="847"/>
      <c r="M16" s="325"/>
      <c r="N16" s="336"/>
      <c r="O16" s="368"/>
      <c r="P16" s="357"/>
      <c r="Q16" s="308"/>
    </row>
    <row r="17" spans="1:19" ht="12.95" customHeight="1" x14ac:dyDescent="0.2">
      <c r="A17" s="860"/>
      <c r="B17" s="805" t="s">
        <v>8</v>
      </c>
      <c r="C17" s="828">
        <v>29426</v>
      </c>
      <c r="D17" s="828">
        <f>E17-C17</f>
        <v>0</v>
      </c>
      <c r="E17" s="828">
        <v>29426</v>
      </c>
      <c r="F17" s="828">
        <v>616138.27999999991</v>
      </c>
      <c r="G17" s="828">
        <f>H17-F17</f>
        <v>52309.79999999993</v>
      </c>
      <c r="H17" s="828">
        <v>668448.07999999984</v>
      </c>
      <c r="I17" s="828">
        <v>33118.339999999997</v>
      </c>
      <c r="J17" s="828">
        <f>K17-I17</f>
        <v>726.40000000000146</v>
      </c>
      <c r="K17" s="842">
        <v>33844.74</v>
      </c>
      <c r="L17" s="856">
        <f>C17+F17+I17</f>
        <v>678682.61999999988</v>
      </c>
      <c r="M17" s="828">
        <f t="shared" ref="M17" si="6">D17+G17+J17</f>
        <v>53036.199999999932</v>
      </c>
      <c r="N17" s="828">
        <f t="shared" ref="N17" si="7">E17+H17+K17</f>
        <v>731718.81999999983</v>
      </c>
      <c r="O17" s="837"/>
      <c r="P17" s="357"/>
      <c r="Q17" s="308"/>
    </row>
    <row r="18" spans="1:19" ht="12.95" customHeight="1" x14ac:dyDescent="0.2">
      <c r="A18" s="2651" t="s">
        <v>56</v>
      </c>
      <c r="B18" s="2651"/>
      <c r="C18" s="839"/>
      <c r="D18" s="287"/>
      <c r="E18" s="287"/>
      <c r="F18" s="839"/>
      <c r="G18" s="287"/>
      <c r="H18" s="287"/>
      <c r="I18" s="839"/>
      <c r="J18" s="287"/>
      <c r="K18" s="287"/>
      <c r="L18" s="848"/>
      <c r="M18" s="287"/>
      <c r="N18" s="330"/>
      <c r="O18" s="368"/>
      <c r="P18" s="357"/>
      <c r="Q18" s="308"/>
    </row>
    <row r="19" spans="1:19" ht="12.95" customHeight="1" x14ac:dyDescent="0.2">
      <c r="A19" s="2651"/>
      <c r="B19" s="2651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330"/>
      <c r="O19" s="687"/>
      <c r="P19" s="357"/>
      <c r="Q19" s="308"/>
    </row>
    <row r="20" spans="1:19" ht="12.95" customHeight="1" x14ac:dyDescent="0.2">
      <c r="A20" s="2652"/>
      <c r="B20" s="2652"/>
      <c r="C20" s="840"/>
      <c r="D20" s="325"/>
      <c r="E20" s="325"/>
      <c r="F20" s="840"/>
      <c r="G20" s="325"/>
      <c r="H20" s="325"/>
      <c r="I20" s="840"/>
      <c r="J20" s="325"/>
      <c r="K20" s="325"/>
      <c r="L20" s="849"/>
      <c r="M20" s="325"/>
      <c r="N20" s="336"/>
      <c r="O20" s="368"/>
      <c r="P20" s="357"/>
      <c r="Q20" s="308"/>
    </row>
    <row r="21" spans="1:19" ht="12.95" customHeight="1" x14ac:dyDescent="0.2">
      <c r="B21" s="807" t="s">
        <v>41</v>
      </c>
      <c r="C21" s="828">
        <v>3822120</v>
      </c>
      <c r="D21" s="828">
        <v>0</v>
      </c>
      <c r="E21" s="828">
        <v>3822120</v>
      </c>
      <c r="F21" s="828">
        <v>0</v>
      </c>
      <c r="G21" s="828">
        <v>0</v>
      </c>
      <c r="H21" s="828">
        <v>0</v>
      </c>
      <c r="I21" s="828">
        <v>0</v>
      </c>
      <c r="J21" s="842">
        <v>0</v>
      </c>
      <c r="K21" s="842">
        <v>0</v>
      </c>
      <c r="L21" s="856">
        <f t="shared" ref="L21:M21" si="8">C21+F21+I21</f>
        <v>3822120</v>
      </c>
      <c r="M21" s="828">
        <f t="shared" si="8"/>
        <v>0</v>
      </c>
      <c r="N21" s="828">
        <f t="shared" ref="N21" si="9">E21+H21+K21</f>
        <v>3822120</v>
      </c>
      <c r="O21" s="837"/>
      <c r="P21" s="357"/>
      <c r="Q21" s="308"/>
    </row>
    <row r="22" spans="1:19" ht="12.95" customHeight="1" x14ac:dyDescent="0.2">
      <c r="A22" s="806"/>
      <c r="B22" s="834"/>
      <c r="C22" s="829"/>
      <c r="D22" s="834"/>
      <c r="E22" s="834"/>
      <c r="F22" s="829"/>
      <c r="G22" s="834"/>
      <c r="H22" s="834"/>
      <c r="I22" s="829"/>
      <c r="J22" s="834"/>
      <c r="K22" s="834"/>
      <c r="L22" s="850"/>
      <c r="M22" s="834"/>
      <c r="N22" s="831"/>
      <c r="O22" s="368"/>
      <c r="P22" s="357"/>
      <c r="Q22" s="308"/>
    </row>
    <row r="23" spans="1:19" ht="12.95" customHeight="1" x14ac:dyDescent="0.2">
      <c r="A23" s="2651" t="s">
        <v>18</v>
      </c>
      <c r="B23" s="2651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330"/>
      <c r="O23" s="687"/>
      <c r="P23" s="357"/>
      <c r="Q23" s="308"/>
    </row>
    <row r="24" spans="1:19" ht="12.95" customHeight="1" x14ac:dyDescent="0.2">
      <c r="A24" s="2652"/>
      <c r="B24" s="2652"/>
      <c r="C24" s="840"/>
      <c r="D24" s="325"/>
      <c r="E24" s="325"/>
      <c r="F24" s="840"/>
      <c r="G24" s="325"/>
      <c r="H24" s="325"/>
      <c r="I24" s="840"/>
      <c r="J24" s="325"/>
      <c r="K24" s="325"/>
      <c r="L24" s="849"/>
      <c r="M24" s="325"/>
      <c r="N24" s="336"/>
      <c r="O24" s="370"/>
      <c r="P24" s="357"/>
      <c r="Q24" s="308"/>
    </row>
    <row r="25" spans="1:19" ht="12.95" customHeight="1" x14ac:dyDescent="0.2">
      <c r="A25" s="2643" t="s">
        <v>426</v>
      </c>
      <c r="B25" s="2644"/>
      <c r="C25" s="827">
        <f>C13+C17</f>
        <v>12859212.086799998</v>
      </c>
      <c r="D25" s="827">
        <f t="shared" ref="D25:N25" si="10">D13+D17</f>
        <v>96.300000000745058</v>
      </c>
      <c r="E25" s="827">
        <f t="shared" si="10"/>
        <v>12859308.386799999</v>
      </c>
      <c r="F25" s="827">
        <f t="shared" si="10"/>
        <v>39074207.551400006</v>
      </c>
      <c r="G25" s="827">
        <f t="shared" si="10"/>
        <v>8811660.4544000067</v>
      </c>
      <c r="H25" s="827">
        <f t="shared" si="10"/>
        <v>47885868.005800009</v>
      </c>
      <c r="I25" s="827">
        <f t="shared" si="10"/>
        <v>10221258.061199998</v>
      </c>
      <c r="J25" s="827">
        <f t="shared" si="10"/>
        <v>3816695.1144999987</v>
      </c>
      <c r="K25" s="833">
        <f t="shared" si="10"/>
        <v>14037953.175699998</v>
      </c>
      <c r="L25" s="844">
        <f t="shared" si="10"/>
        <v>62154677.699399993</v>
      </c>
      <c r="M25" s="827">
        <f t="shared" si="10"/>
        <v>12628451.868900005</v>
      </c>
      <c r="N25" s="827">
        <f t="shared" si="10"/>
        <v>74783129.568299994</v>
      </c>
      <c r="O25" s="368"/>
      <c r="P25" s="357"/>
      <c r="Q25" s="308"/>
      <c r="R25" s="308"/>
      <c r="S25" s="308"/>
    </row>
    <row r="26" spans="1:19" ht="12.95" customHeight="1" x14ac:dyDescent="0.2">
      <c r="A26" s="2641" t="s">
        <v>425</v>
      </c>
      <c r="B26" s="2642"/>
      <c r="C26" s="836">
        <f>C13+C21</f>
        <v>16651906.086799998</v>
      </c>
      <c r="D26" s="836">
        <f t="shared" ref="D26:N26" si="11">D13+D21</f>
        <v>96.300000000745058</v>
      </c>
      <c r="E26" s="836">
        <f t="shared" si="11"/>
        <v>16652002.386799999</v>
      </c>
      <c r="F26" s="836">
        <f t="shared" si="11"/>
        <v>38458069.271400005</v>
      </c>
      <c r="G26" s="836">
        <f t="shared" si="11"/>
        <v>8759350.6544000059</v>
      </c>
      <c r="H26" s="836">
        <f t="shared" si="11"/>
        <v>47217419.925800011</v>
      </c>
      <c r="I26" s="836">
        <f t="shared" si="11"/>
        <v>10188139.721199999</v>
      </c>
      <c r="J26" s="836">
        <f t="shared" si="11"/>
        <v>3815968.7144999988</v>
      </c>
      <c r="K26" s="359">
        <f t="shared" si="11"/>
        <v>14004108.435699997</v>
      </c>
      <c r="L26" s="845">
        <f t="shared" si="11"/>
        <v>65298115.079399996</v>
      </c>
      <c r="M26" s="836">
        <f t="shared" si="11"/>
        <v>12575415.668900006</v>
      </c>
      <c r="N26" s="836">
        <f t="shared" si="11"/>
        <v>77873530.748300001</v>
      </c>
      <c r="O26" s="368"/>
      <c r="P26" s="357"/>
      <c r="Q26" s="308"/>
      <c r="R26" s="308"/>
      <c r="S26" s="308"/>
    </row>
    <row r="27" spans="1:19" ht="12.95" customHeight="1" x14ac:dyDescent="0.2">
      <c r="B27" s="2003" t="s">
        <v>422</v>
      </c>
      <c r="C27" s="1758">
        <f>C13+C17+C21</f>
        <v>16681332.086799998</v>
      </c>
      <c r="D27" s="1758">
        <f t="shared" ref="D27:N27" si="12">D13+D17+D21</f>
        <v>96.300000000745058</v>
      </c>
      <c r="E27" s="1758">
        <f t="shared" si="12"/>
        <v>16681428.386799999</v>
      </c>
      <c r="F27" s="1759">
        <f t="shared" si="12"/>
        <v>39074207.551400006</v>
      </c>
      <c r="G27" s="1759">
        <f t="shared" si="12"/>
        <v>8811660.4544000067</v>
      </c>
      <c r="H27" s="1759">
        <f t="shared" si="12"/>
        <v>47885868.005800009</v>
      </c>
      <c r="I27" s="1760">
        <f t="shared" si="12"/>
        <v>10221258.061199998</v>
      </c>
      <c r="J27" s="1760">
        <f t="shared" si="12"/>
        <v>3816695.1144999987</v>
      </c>
      <c r="K27" s="1761">
        <f t="shared" si="12"/>
        <v>14037953.175699998</v>
      </c>
      <c r="L27" s="858">
        <f t="shared" si="12"/>
        <v>65976797.699399993</v>
      </c>
      <c r="M27" s="859">
        <f t="shared" si="12"/>
        <v>12628451.868900005</v>
      </c>
      <c r="N27" s="859">
        <f t="shared" si="12"/>
        <v>78605249.568299994</v>
      </c>
      <c r="O27" s="370"/>
      <c r="P27" s="357"/>
      <c r="Q27" s="308"/>
      <c r="R27" s="308"/>
      <c r="S27" s="308"/>
    </row>
    <row r="28" spans="1:19" ht="5.0999999999999996" customHeight="1" x14ac:dyDescent="0.2">
      <c r="B28" s="294"/>
      <c r="C28" s="340"/>
      <c r="D28" s="294"/>
      <c r="F28" s="340"/>
      <c r="G28" s="294"/>
      <c r="I28" s="340"/>
      <c r="J28" s="294"/>
      <c r="L28" s="851"/>
      <c r="M28" s="294"/>
      <c r="N28" s="294"/>
      <c r="O28" s="368"/>
      <c r="P28" s="357"/>
      <c r="Q28" s="308"/>
      <c r="R28" s="308"/>
      <c r="S28" s="308"/>
    </row>
    <row r="29" spans="1:19" x14ac:dyDescent="0.2">
      <c r="K29" s="294"/>
      <c r="L29" s="294"/>
      <c r="M29" s="294"/>
      <c r="Q29" s="308"/>
      <c r="R29" s="308"/>
      <c r="S29" s="308"/>
    </row>
    <row r="34" spans="1:14" ht="13.5" x14ac:dyDescent="0.25">
      <c r="B34" s="341"/>
      <c r="C34" s="341" t="str">
        <f>C6</f>
        <v xml:space="preserve">VTL </v>
      </c>
      <c r="D34" s="341" t="str">
        <f>F6</f>
        <v xml:space="preserve">STL </v>
      </c>
      <c r="E34" s="341" t="str">
        <f>I6</f>
        <v xml:space="preserve">NTL </v>
      </c>
      <c r="G34" s="341"/>
      <c r="H34" s="341"/>
      <c r="J34" s="341"/>
      <c r="K34" s="341"/>
      <c r="L34" s="341"/>
      <c r="M34" s="341"/>
    </row>
    <row r="35" spans="1:14" ht="13.5" x14ac:dyDescent="0.25">
      <c r="A35" s="361"/>
      <c r="B35" s="362" t="str">
        <f>A10</f>
        <v>Pražská plynárenská Distribuce, a.s.</v>
      </c>
      <c r="C35" s="362">
        <f>E10/1000</f>
        <v>372.51340000000005</v>
      </c>
      <c r="D35" s="362">
        <f>H10/1000</f>
        <v>2905.5500300000108</v>
      </c>
      <c r="E35" s="362">
        <f>K10/1000</f>
        <v>1177.7950899999985</v>
      </c>
      <c r="F35" s="857"/>
      <c r="G35" s="362"/>
      <c r="H35" s="361" t="str">
        <f>C34</f>
        <v xml:space="preserve">VTL </v>
      </c>
      <c r="I35" s="361" t="str">
        <f>D34</f>
        <v xml:space="preserve">STL </v>
      </c>
      <c r="J35" s="361" t="str">
        <f>E34</f>
        <v xml:space="preserve">NTL </v>
      </c>
      <c r="K35" s="362" t="s">
        <v>8</v>
      </c>
      <c r="L35" s="362"/>
      <c r="M35" s="362"/>
      <c r="N35" s="317"/>
    </row>
    <row r="36" spans="1:14" ht="13.5" x14ac:dyDescent="0.25">
      <c r="A36" s="361"/>
      <c r="B36" s="362" t="str">
        <f>A11</f>
        <v>GasNet, s.r.o.</v>
      </c>
      <c r="C36" s="362">
        <f t="shared" ref="C36:C37" si="13">E11/1000</f>
        <v>11235.844986799999</v>
      </c>
      <c r="D36" s="362">
        <f t="shared" ref="D36:D37" si="14">H11/1000</f>
        <v>41321.3788958</v>
      </c>
      <c r="E36" s="362">
        <f t="shared" ref="E36:E37" si="15">K11/1000</f>
        <v>12435.2653457</v>
      </c>
      <c r="F36" s="857"/>
      <c r="G36" s="362"/>
      <c r="H36" s="364">
        <f>C40</f>
        <v>16681.428386799998</v>
      </c>
      <c r="I36" s="364">
        <f>D40</f>
        <v>47885.868005800017</v>
      </c>
      <c r="J36" s="364">
        <f>E40</f>
        <v>14037.953175699999</v>
      </c>
      <c r="K36" s="362">
        <f>SUM(H36:J36)</f>
        <v>78605.249568300016</v>
      </c>
      <c r="L36" s="362"/>
      <c r="M36" s="362"/>
      <c r="N36" s="317"/>
    </row>
    <row r="37" spans="1:14" ht="13.5" x14ac:dyDescent="0.25">
      <c r="A37" s="361"/>
      <c r="B37" s="362" t="str">
        <f>A12</f>
        <v>E.ON Distribuce, a.s.</v>
      </c>
      <c r="C37" s="362">
        <f t="shared" si="13"/>
        <v>1221.5239999999999</v>
      </c>
      <c r="D37" s="362">
        <f t="shared" si="14"/>
        <v>2990.491</v>
      </c>
      <c r="E37" s="362">
        <f t="shared" si="15"/>
        <v>391.048</v>
      </c>
      <c r="F37" s="857"/>
      <c r="G37" s="362"/>
      <c r="H37" s="362"/>
      <c r="J37" s="362"/>
      <c r="K37" s="362"/>
      <c r="L37" s="362"/>
      <c r="M37" s="362"/>
      <c r="N37" s="317"/>
    </row>
    <row r="38" spans="1:14" ht="13.5" x14ac:dyDescent="0.25">
      <c r="A38" s="361"/>
      <c r="B38" s="362" t="s">
        <v>80</v>
      </c>
      <c r="C38" s="362">
        <f>E17/1000</f>
        <v>29.425999999999998</v>
      </c>
      <c r="D38" s="362">
        <f>H17/1000</f>
        <v>668.44807999999989</v>
      </c>
      <c r="E38" s="362">
        <f>K17/1000</f>
        <v>33.844739999999994</v>
      </c>
      <c r="F38" s="857"/>
      <c r="G38" s="362"/>
      <c r="H38" s="362"/>
      <c r="J38" s="362"/>
      <c r="K38" s="362"/>
      <c r="L38" s="362"/>
      <c r="M38" s="362"/>
      <c r="N38" s="317"/>
    </row>
    <row r="39" spans="1:14" ht="13.5" x14ac:dyDescent="0.25">
      <c r="A39" s="361"/>
      <c r="B39" s="362" t="str">
        <f>B21</f>
        <v>NET4GAS, s.r.o.</v>
      </c>
      <c r="C39" s="362">
        <f>E21/1000</f>
        <v>3822.12</v>
      </c>
      <c r="D39" s="362">
        <f>H21/1000</f>
        <v>0</v>
      </c>
      <c r="E39" s="362">
        <f>I21/1000</f>
        <v>0</v>
      </c>
      <c r="F39" s="857"/>
      <c r="G39" s="362"/>
      <c r="H39" s="362"/>
      <c r="J39" s="362"/>
      <c r="K39" s="362"/>
      <c r="L39" s="362"/>
      <c r="M39" s="362"/>
      <c r="N39" s="317"/>
    </row>
    <row r="40" spans="1:14" ht="13.5" x14ac:dyDescent="0.25">
      <c r="A40" s="361"/>
      <c r="B40" s="363"/>
      <c r="C40" s="363">
        <f>SUM(C35:C39)</f>
        <v>16681.428386799998</v>
      </c>
      <c r="D40" s="363">
        <f t="shared" ref="D40:E40" si="16">SUM(D35:D39)</f>
        <v>47885.868005800017</v>
      </c>
      <c r="E40" s="363">
        <f t="shared" si="16"/>
        <v>14037.953175699999</v>
      </c>
      <c r="G40" s="363"/>
      <c r="H40" s="363"/>
      <c r="J40" s="363"/>
      <c r="K40" s="363"/>
      <c r="L40" s="363"/>
      <c r="M40" s="363"/>
      <c r="N40" s="317"/>
    </row>
    <row r="41" spans="1:14" ht="13.5" x14ac:dyDescent="0.25">
      <c r="A41" s="361"/>
    </row>
    <row r="42" spans="1:14" ht="13.5" x14ac:dyDescent="0.25">
      <c r="A42" s="361"/>
    </row>
    <row r="46" spans="1:14" x14ac:dyDescent="0.2">
      <c r="G46" s="308"/>
      <c r="H46" s="308"/>
      <c r="I46" s="308"/>
      <c r="J46" s="308"/>
    </row>
    <row r="55" spans="1:14" ht="13.5" x14ac:dyDescent="0.25">
      <c r="A55" s="361"/>
      <c r="B55" s="361"/>
      <c r="D55" s="361"/>
      <c r="E55" s="361"/>
      <c r="G55" s="361"/>
      <c r="H55" s="361"/>
      <c r="J55" s="361"/>
      <c r="K55" s="361"/>
      <c r="L55" s="361"/>
      <c r="M55" s="361"/>
    </row>
    <row r="56" spans="1:14" ht="13.5" x14ac:dyDescent="0.25">
      <c r="A56" s="361"/>
      <c r="B56" s="364"/>
      <c r="D56" s="364"/>
      <c r="E56" s="364"/>
      <c r="G56" s="364"/>
      <c r="H56" s="364"/>
      <c r="J56" s="364"/>
      <c r="K56" s="364"/>
      <c r="L56" s="364"/>
      <c r="M56" s="364"/>
    </row>
    <row r="57" spans="1:14" x14ac:dyDescent="0.2">
      <c r="N57" s="365"/>
    </row>
    <row r="70" spans="1:1" ht="13.5" x14ac:dyDescent="0.25">
      <c r="A70" s="366"/>
    </row>
  </sheetData>
  <mergeCells count="17">
    <mergeCell ref="L6:N6"/>
    <mergeCell ref="N3:O3"/>
    <mergeCell ref="A3:K3"/>
    <mergeCell ref="A7:B9"/>
    <mergeCell ref="A15:B16"/>
    <mergeCell ref="A12:B12"/>
    <mergeCell ref="C5:N5"/>
    <mergeCell ref="A10:B10"/>
    <mergeCell ref="A11:B11"/>
    <mergeCell ref="A6:B6"/>
    <mergeCell ref="A26:B26"/>
    <mergeCell ref="A25:B25"/>
    <mergeCell ref="C6:E6"/>
    <mergeCell ref="F6:H6"/>
    <mergeCell ref="I6:K6"/>
    <mergeCell ref="A18:B20"/>
    <mergeCell ref="A23:B24"/>
  </mergeCells>
  <pageMargins left="0.6692913385826772" right="0.19685039370078741" top="0.31496062992125984" bottom="0.19685039370078741" header="0.23622047244094491" footer="0.15748031496062992"/>
  <pageSetup paperSize="9" firstPageNumber="22" orientation="landscape" useFirstPageNumber="1" r:id="rId1"/>
  <headerFooter scaleWithDoc="0" alignWithMargins="0">
    <oddFooter>&amp;C37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view="pageBreakPreview" zoomScaleNormal="100" workbookViewId="0"/>
  </sheetViews>
  <sheetFormatPr defaultRowHeight="12.75" x14ac:dyDescent="0.2"/>
  <cols>
    <col min="1" max="1" width="21.7109375" style="289" customWidth="1"/>
    <col min="2" max="2" width="12.42578125" style="289" customWidth="1"/>
    <col min="3" max="14" width="8.7109375" style="289" customWidth="1"/>
    <col min="15" max="15" width="1.7109375" style="289" customWidth="1"/>
    <col min="16" max="16" width="10.140625" style="289" bestFit="1" customWidth="1"/>
    <col min="17" max="16384" width="9.140625" style="289"/>
  </cols>
  <sheetData>
    <row r="1" spans="1:18" ht="6.75" customHeight="1" x14ac:dyDescent="0.2"/>
    <row r="2" spans="1:18" ht="14.25" customHeight="1" x14ac:dyDescent="0.2"/>
    <row r="3" spans="1:18" ht="16.5" thickBot="1" x14ac:dyDescent="0.3">
      <c r="A3" s="2329" t="s">
        <v>768</v>
      </c>
      <c r="B3" s="2329"/>
      <c r="C3" s="2329"/>
      <c r="D3" s="2329"/>
      <c r="E3" s="2329"/>
      <c r="F3" s="2329"/>
      <c r="G3" s="2329"/>
      <c r="H3" s="2329"/>
      <c r="I3" s="2329"/>
      <c r="J3" s="2329"/>
      <c r="K3" s="2329"/>
      <c r="L3" s="1757"/>
      <c r="M3" s="1757"/>
      <c r="N3" s="2495" t="s">
        <v>767</v>
      </c>
      <c r="O3" s="2495"/>
    </row>
    <row r="4" spans="1:18" ht="13.5" customHeight="1" x14ac:dyDescent="0.2"/>
    <row r="5" spans="1:18" ht="14.25" customHeight="1" x14ac:dyDescent="0.2">
      <c r="C5" s="2660" t="s">
        <v>769</v>
      </c>
      <c r="D5" s="2661"/>
      <c r="E5" s="2661"/>
      <c r="F5" s="2661"/>
      <c r="G5" s="2661"/>
      <c r="H5" s="2661"/>
      <c r="I5" s="2661"/>
      <c r="J5" s="2661"/>
      <c r="K5" s="2661"/>
      <c r="L5" s="2661"/>
      <c r="M5" s="2661"/>
      <c r="N5" s="2662"/>
    </row>
    <row r="6" spans="1:18" ht="15" customHeight="1" x14ac:dyDescent="0.25">
      <c r="A6" s="2630" t="s">
        <v>423</v>
      </c>
      <c r="B6" s="2670"/>
      <c r="C6" s="2671" t="s">
        <v>258</v>
      </c>
      <c r="D6" s="2672"/>
      <c r="E6" s="2673"/>
      <c r="F6" s="2674" t="s">
        <v>259</v>
      </c>
      <c r="G6" s="2674"/>
      <c r="H6" s="2674"/>
      <c r="I6" s="2675" t="s">
        <v>260</v>
      </c>
      <c r="J6" s="2676"/>
      <c r="K6" s="2676"/>
      <c r="L6" s="2677" t="s">
        <v>8</v>
      </c>
      <c r="M6" s="2678"/>
      <c r="N6" s="2679"/>
      <c r="O6" s="340"/>
    </row>
    <row r="7" spans="1:18" ht="27.75" customHeight="1" x14ac:dyDescent="0.25">
      <c r="A7" s="2669" t="s">
        <v>65</v>
      </c>
      <c r="B7" s="2669"/>
      <c r="C7" s="2116" t="s">
        <v>418</v>
      </c>
      <c r="D7" s="2116" t="s">
        <v>424</v>
      </c>
      <c r="E7" s="2116" t="s">
        <v>419</v>
      </c>
      <c r="F7" s="2116" t="s">
        <v>418</v>
      </c>
      <c r="G7" s="2116" t="s">
        <v>424</v>
      </c>
      <c r="H7" s="2116" t="s">
        <v>419</v>
      </c>
      <c r="I7" s="2116" t="s">
        <v>418</v>
      </c>
      <c r="J7" s="2116" t="s">
        <v>424</v>
      </c>
      <c r="K7" s="2116" t="s">
        <v>419</v>
      </c>
      <c r="L7" s="2117" t="s">
        <v>418</v>
      </c>
      <c r="M7" s="2116" t="s">
        <v>424</v>
      </c>
      <c r="N7" s="2116" t="s">
        <v>419</v>
      </c>
      <c r="O7" s="338"/>
    </row>
    <row r="8" spans="1:18" ht="9.9499999999999993" customHeight="1" x14ac:dyDescent="0.25">
      <c r="A8" s="2630"/>
      <c r="B8" s="2630"/>
      <c r="C8" s="2053"/>
      <c r="D8" s="2053"/>
      <c r="E8" s="2053"/>
      <c r="F8" s="2053"/>
      <c r="G8" s="2053"/>
      <c r="H8" s="2053"/>
      <c r="I8" s="2053"/>
      <c r="J8" s="2053"/>
      <c r="K8" s="2053"/>
      <c r="L8" s="2053"/>
      <c r="M8" s="2053"/>
      <c r="N8" s="2053"/>
      <c r="O8" s="294"/>
    </row>
    <row r="9" spans="1:18" ht="12.95" customHeight="1" x14ac:dyDescent="0.2">
      <c r="A9" s="2631"/>
      <c r="B9" s="2631"/>
      <c r="C9" s="2054"/>
      <c r="D9" s="2055"/>
      <c r="E9" s="545"/>
      <c r="F9" s="2055"/>
      <c r="G9" s="2055"/>
      <c r="H9" s="545"/>
      <c r="I9" s="2055"/>
      <c r="J9" s="2055"/>
      <c r="K9" s="2055"/>
      <c r="L9" s="843"/>
      <c r="M9" s="2055"/>
      <c r="N9" s="545"/>
      <c r="O9" s="343"/>
    </row>
    <row r="10" spans="1:18" ht="12.95" customHeight="1" x14ac:dyDescent="0.25">
      <c r="A10" s="330"/>
      <c r="B10" s="2113">
        <v>2009</v>
      </c>
      <c r="C10" s="831">
        <v>16623543</v>
      </c>
      <c r="D10" s="831"/>
      <c r="E10" s="2115"/>
      <c r="F10" s="831">
        <v>39858072.133684203</v>
      </c>
      <c r="G10" s="831"/>
      <c r="H10" s="2115"/>
      <c r="I10" s="831">
        <v>13126877.3323077</v>
      </c>
      <c r="J10" s="831"/>
      <c r="K10" s="2118"/>
      <c r="L10" s="831">
        <f>C10+F10+I10</f>
        <v>69608492.465991899</v>
      </c>
      <c r="M10" s="831"/>
      <c r="N10" s="2115"/>
      <c r="O10" s="401"/>
      <c r="P10" s="357"/>
      <c r="Q10" s="308"/>
    </row>
    <row r="11" spans="1:18" ht="12.95" customHeight="1" x14ac:dyDescent="0.25">
      <c r="A11" s="330"/>
      <c r="B11" s="2113">
        <v>2010</v>
      </c>
      <c r="C11" s="831">
        <v>16670101.370000001</v>
      </c>
      <c r="D11" s="831"/>
      <c r="E11" s="2115"/>
      <c r="F11" s="831">
        <v>39096187.059999987</v>
      </c>
      <c r="G11" s="831"/>
      <c r="H11" s="2115"/>
      <c r="I11" s="831">
        <v>12223118.34</v>
      </c>
      <c r="J11" s="831"/>
      <c r="K11" s="2119"/>
      <c r="L11" s="831">
        <f t="shared" ref="L11:L17" si="0">C11+F11+I11</f>
        <v>67989406.769999996</v>
      </c>
      <c r="M11" s="831"/>
      <c r="N11" s="2115"/>
      <c r="O11" s="401"/>
      <c r="P11" s="357"/>
      <c r="Q11" s="308"/>
      <c r="R11" s="308"/>
    </row>
    <row r="12" spans="1:18" ht="12.95" customHeight="1" x14ac:dyDescent="0.25">
      <c r="A12" s="330"/>
      <c r="B12" s="2113">
        <v>2011</v>
      </c>
      <c r="C12" s="831">
        <v>16602863.91</v>
      </c>
      <c r="D12" s="831"/>
      <c r="E12" s="2115"/>
      <c r="F12" s="831">
        <v>36888605.420000002</v>
      </c>
      <c r="G12" s="831"/>
      <c r="H12" s="2115"/>
      <c r="I12" s="831">
        <v>11178231.649999999</v>
      </c>
      <c r="J12" s="831"/>
      <c r="K12" s="2119"/>
      <c r="L12" s="831">
        <f t="shared" si="0"/>
        <v>64669700.979999997</v>
      </c>
      <c r="M12" s="831"/>
      <c r="N12" s="2115"/>
      <c r="O12" s="401"/>
      <c r="P12" s="357"/>
      <c r="Q12" s="308"/>
    </row>
    <row r="13" spans="1:18" ht="12.95" customHeight="1" x14ac:dyDescent="0.25">
      <c r="A13" s="2110"/>
      <c r="B13" s="2113">
        <v>2012</v>
      </c>
      <c r="C13" s="831">
        <v>16838894.136511609</v>
      </c>
      <c r="D13" s="831"/>
      <c r="E13" s="2115"/>
      <c r="F13" s="831">
        <v>37391971.775823943</v>
      </c>
      <c r="G13" s="831"/>
      <c r="H13" s="2115"/>
      <c r="I13" s="831">
        <v>10860555.799237831</v>
      </c>
      <c r="J13" s="831"/>
      <c r="K13" s="2119"/>
      <c r="L13" s="831">
        <f t="shared" si="0"/>
        <v>65091421.711573385</v>
      </c>
      <c r="M13" s="831"/>
      <c r="N13" s="2115"/>
      <c r="O13" s="401"/>
      <c r="P13" s="357"/>
      <c r="Q13" s="308"/>
    </row>
    <row r="14" spans="1:18" ht="12.95" customHeight="1" x14ac:dyDescent="0.25">
      <c r="A14" s="997"/>
      <c r="B14" s="2113">
        <v>2013</v>
      </c>
      <c r="C14" s="831">
        <v>16831714.462801352</v>
      </c>
      <c r="D14" s="831"/>
      <c r="E14" s="2115"/>
      <c r="F14" s="831">
        <v>37543410.810900904</v>
      </c>
      <c r="G14" s="831"/>
      <c r="H14" s="2115"/>
      <c r="I14" s="831">
        <v>10790539.684099348</v>
      </c>
      <c r="J14" s="831"/>
      <c r="K14" s="2119"/>
      <c r="L14" s="831">
        <f t="shared" si="0"/>
        <v>65165664.957801603</v>
      </c>
      <c r="M14" s="831"/>
      <c r="N14" s="2115"/>
      <c r="O14" s="401"/>
      <c r="P14" s="357"/>
      <c r="Q14" s="308"/>
    </row>
    <row r="15" spans="1:18" ht="12.95" customHeight="1" x14ac:dyDescent="0.25">
      <c r="A15" s="2108"/>
      <c r="B15" s="2113">
        <v>2014</v>
      </c>
      <c r="C15" s="2124">
        <v>16807523.505418755</v>
      </c>
      <c r="D15" s="2124"/>
      <c r="E15" s="2125"/>
      <c r="F15" s="2124">
        <v>37728764.811451212</v>
      </c>
      <c r="G15" s="2124"/>
      <c r="H15" s="2125"/>
      <c r="I15" s="2124">
        <v>10698842.068891717</v>
      </c>
      <c r="J15" s="2124"/>
      <c r="K15" s="2126"/>
      <c r="L15" s="831">
        <f t="shared" si="0"/>
        <v>65235130.385761686</v>
      </c>
      <c r="M15" s="2124"/>
      <c r="N15" s="2125"/>
      <c r="O15" s="401"/>
      <c r="P15" s="357"/>
      <c r="Q15" s="308"/>
    </row>
    <row r="16" spans="1:18" ht="12.95" customHeight="1" x14ac:dyDescent="0.25">
      <c r="A16" s="2108"/>
      <c r="B16" s="2113">
        <v>2015</v>
      </c>
      <c r="C16" s="401">
        <v>16720049.993142527</v>
      </c>
      <c r="D16" s="401"/>
      <c r="E16" s="2127"/>
      <c r="F16" s="401">
        <v>37898355.593209505</v>
      </c>
      <c r="G16" s="401"/>
      <c r="H16" s="2127"/>
      <c r="I16" s="401">
        <v>10576570.557888553</v>
      </c>
      <c r="J16" s="401"/>
      <c r="K16" s="2128"/>
      <c r="L16" s="831">
        <f t="shared" si="0"/>
        <v>65194976.144240588</v>
      </c>
      <c r="M16" s="401"/>
      <c r="N16" s="2127"/>
      <c r="O16" s="401"/>
      <c r="P16" s="357"/>
      <c r="Q16" s="308"/>
    </row>
    <row r="17" spans="1:19" ht="12.95" customHeight="1" x14ac:dyDescent="0.25">
      <c r="A17" s="330"/>
      <c r="B17" s="2113">
        <v>2016</v>
      </c>
      <c r="C17" s="831">
        <v>16699993.536903655</v>
      </c>
      <c r="D17" s="831"/>
      <c r="E17" s="2115"/>
      <c r="F17" s="831">
        <v>38011667.967227913</v>
      </c>
      <c r="G17" s="831"/>
      <c r="H17" s="2115"/>
      <c r="I17" s="831">
        <v>10453714.422499027</v>
      </c>
      <c r="J17" s="831"/>
      <c r="K17" s="2119"/>
      <c r="L17" s="831">
        <f t="shared" si="0"/>
        <v>65165375.926630601</v>
      </c>
      <c r="M17" s="831"/>
      <c r="N17" s="2115"/>
      <c r="O17" s="401"/>
      <c r="P17" s="357"/>
      <c r="Q17" s="308"/>
    </row>
    <row r="18" spans="1:19" ht="12.95" customHeight="1" x14ac:dyDescent="0.25">
      <c r="A18" s="2108"/>
      <c r="B18" s="2113">
        <v>2017</v>
      </c>
      <c r="C18" s="2124">
        <v>16722405.392079284</v>
      </c>
      <c r="D18" s="2124">
        <v>79</v>
      </c>
      <c r="E18" s="2125">
        <v>16722484.392079284</v>
      </c>
      <c r="F18" s="2124">
        <v>38851135.656960443</v>
      </c>
      <c r="G18" s="2124">
        <v>8726837.994960757</v>
      </c>
      <c r="H18" s="2125">
        <v>47577973.651921198</v>
      </c>
      <c r="I18" s="2124">
        <v>10364267.257608434</v>
      </c>
      <c r="J18" s="2124">
        <v>3880583.5284617334</v>
      </c>
      <c r="K18" s="2126">
        <v>14244850.786070168</v>
      </c>
      <c r="L18" s="2124">
        <v>65937808.306648165</v>
      </c>
      <c r="M18" s="2124">
        <v>12607500.523422491</v>
      </c>
      <c r="N18" s="2125">
        <v>78545308.830070645</v>
      </c>
      <c r="O18" s="401"/>
      <c r="P18" s="357"/>
      <c r="Q18" s="308"/>
      <c r="R18" s="308"/>
      <c r="S18" s="308"/>
    </row>
    <row r="19" spans="1:19" ht="12.95" customHeight="1" x14ac:dyDescent="0.25">
      <c r="A19" s="2109"/>
      <c r="B19" s="2114">
        <v>2018</v>
      </c>
      <c r="C19" s="2121">
        <f>' 37'!C27</f>
        <v>16681332.086799998</v>
      </c>
      <c r="D19" s="2121">
        <f>' 37'!D27</f>
        <v>96.300000000745058</v>
      </c>
      <c r="E19" s="2122">
        <f>' 37'!E27</f>
        <v>16681428.386799999</v>
      </c>
      <c r="F19" s="2121">
        <f>' 37'!F27</f>
        <v>39074207.551400006</v>
      </c>
      <c r="G19" s="2121">
        <f>' 37'!G27</f>
        <v>8811660.4544000067</v>
      </c>
      <c r="H19" s="2122">
        <f>' 37'!H27</f>
        <v>47885868.005800009</v>
      </c>
      <c r="I19" s="2121">
        <f>' 37'!I27</f>
        <v>10221258.061199998</v>
      </c>
      <c r="J19" s="2121">
        <f>' 37'!J27</f>
        <v>3816695.1144999987</v>
      </c>
      <c r="K19" s="2123">
        <f>' 37'!K27</f>
        <v>14037953.175699998</v>
      </c>
      <c r="L19" s="2121">
        <f>' 37'!L27</f>
        <v>65976797.699399993</v>
      </c>
      <c r="M19" s="2121">
        <f>' 37'!M27</f>
        <v>12628451.868900005</v>
      </c>
      <c r="N19" s="2122">
        <f>' 37'!N27</f>
        <v>78605249.568299994</v>
      </c>
      <c r="O19" s="2112"/>
      <c r="P19" s="357"/>
      <c r="Q19" s="308"/>
      <c r="R19" s="308"/>
      <c r="S19" s="308"/>
    </row>
    <row r="20" spans="1:19" ht="12.95" customHeight="1" x14ac:dyDescent="0.25">
      <c r="A20" s="2108"/>
      <c r="B20" s="2113"/>
      <c r="C20" s="336"/>
      <c r="D20" s="336"/>
      <c r="E20" s="1103"/>
      <c r="F20" s="336"/>
      <c r="G20" s="336"/>
      <c r="H20" s="1103"/>
      <c r="I20" s="336"/>
      <c r="J20" s="336"/>
      <c r="K20" s="2120"/>
      <c r="L20" s="336"/>
      <c r="M20" s="336"/>
      <c r="N20" s="1103"/>
      <c r="O20" s="401"/>
      <c r="P20" s="357"/>
      <c r="Q20" s="308"/>
    </row>
    <row r="21" spans="1:19" ht="12.95" customHeight="1" x14ac:dyDescent="0.2">
      <c r="A21" s="2110"/>
      <c r="B21" s="997"/>
      <c r="C21" s="831"/>
      <c r="D21" s="831"/>
      <c r="E21" s="831"/>
      <c r="F21" s="831"/>
      <c r="G21" s="831"/>
      <c r="H21" s="831"/>
      <c r="I21" s="831"/>
      <c r="J21" s="831"/>
      <c r="K21" s="831"/>
      <c r="L21" s="831"/>
      <c r="M21" s="831"/>
      <c r="N21" s="831"/>
      <c r="O21" s="401"/>
      <c r="P21" s="357"/>
      <c r="Q21" s="308"/>
    </row>
    <row r="22" spans="1:19" ht="12.95" customHeight="1" x14ac:dyDescent="0.2">
      <c r="A22" s="2668" t="s">
        <v>770</v>
      </c>
      <c r="B22" s="2668"/>
      <c r="C22" s="2668"/>
      <c r="D22" s="2668"/>
      <c r="E22" s="2668"/>
      <c r="F22" s="2668"/>
      <c r="G22" s="2668"/>
      <c r="H22" s="2668"/>
      <c r="I22" s="2668"/>
      <c r="J22" s="2668"/>
      <c r="K22" s="2668"/>
      <c r="L22" s="2668"/>
      <c r="M22" s="2668"/>
      <c r="N22" s="2668"/>
      <c r="O22" s="2668"/>
      <c r="P22" s="357"/>
      <c r="Q22" s="308"/>
    </row>
    <row r="23" spans="1:19" ht="12.95" customHeight="1" x14ac:dyDescent="0.25">
      <c r="A23" s="2108"/>
      <c r="B23" s="2108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401"/>
      <c r="P23" s="357"/>
      <c r="Q23" s="308"/>
    </row>
    <row r="24" spans="1:19" ht="12.95" customHeight="1" x14ac:dyDescent="0.25">
      <c r="A24" s="2108"/>
      <c r="B24" s="2108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401"/>
      <c r="P24" s="357"/>
      <c r="Q24" s="308"/>
    </row>
    <row r="25" spans="1:19" ht="12.95" customHeight="1" x14ac:dyDescent="0.2">
      <c r="A25" s="330"/>
      <c r="B25" s="330"/>
      <c r="C25" s="831"/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  <c r="O25" s="401"/>
      <c r="P25" s="357"/>
      <c r="Q25" s="308"/>
      <c r="R25" s="308"/>
      <c r="S25" s="308"/>
    </row>
    <row r="26" spans="1:19" ht="12.95" customHeight="1" x14ac:dyDescent="0.2">
      <c r="A26" s="330"/>
      <c r="B26" s="330"/>
      <c r="C26" s="831"/>
      <c r="D26" s="831"/>
      <c r="E26" s="831"/>
      <c r="F26" s="831"/>
      <c r="G26" s="831"/>
      <c r="H26" s="831"/>
      <c r="I26" s="831"/>
      <c r="J26" s="831"/>
      <c r="K26" s="831"/>
      <c r="L26" s="831"/>
      <c r="M26" s="831"/>
      <c r="N26" s="831"/>
      <c r="O26" s="401"/>
      <c r="P26" s="357"/>
      <c r="Q26" s="308"/>
      <c r="R26" s="308"/>
      <c r="S26" s="308"/>
    </row>
    <row r="27" spans="1:19" ht="12.95" customHeight="1" x14ac:dyDescent="0.2">
      <c r="A27" s="2110"/>
      <c r="B27" s="997"/>
      <c r="C27" s="2111"/>
      <c r="D27" s="2111"/>
      <c r="E27" s="2111"/>
      <c r="F27" s="831"/>
      <c r="G27" s="831"/>
      <c r="H27" s="831"/>
      <c r="I27" s="831"/>
      <c r="J27" s="831"/>
      <c r="K27" s="831"/>
      <c r="L27" s="831"/>
      <c r="M27" s="831"/>
      <c r="N27" s="831"/>
      <c r="O27" s="401"/>
      <c r="P27" s="357"/>
      <c r="Q27" s="308"/>
      <c r="R27" s="308"/>
      <c r="S27" s="308"/>
    </row>
    <row r="28" spans="1:19" ht="10.5" customHeight="1" x14ac:dyDescent="0.2">
      <c r="A28" s="2110"/>
      <c r="B28" s="2110"/>
      <c r="C28" s="2110"/>
      <c r="D28" s="2110"/>
      <c r="E28" s="2110" t="str">
        <f>C6</f>
        <v xml:space="preserve">VTL </v>
      </c>
      <c r="F28" s="2110" t="str">
        <f>F6</f>
        <v xml:space="preserve">STL </v>
      </c>
      <c r="G28" s="2110" t="str">
        <f>I6</f>
        <v xml:space="preserve">NTL </v>
      </c>
      <c r="H28" s="2110"/>
      <c r="I28" s="2110"/>
      <c r="J28" s="2110"/>
      <c r="K28" s="2110"/>
      <c r="L28" s="2110"/>
      <c r="M28" s="2110"/>
      <c r="N28" s="2110"/>
      <c r="O28" s="401"/>
      <c r="P28" s="357"/>
      <c r="Q28" s="308"/>
      <c r="R28" s="308"/>
      <c r="S28" s="308"/>
    </row>
    <row r="29" spans="1:19" x14ac:dyDescent="0.2">
      <c r="A29" s="2110"/>
      <c r="B29" s="2110"/>
      <c r="C29" s="2110"/>
      <c r="D29" s="2110">
        <f>B10</f>
        <v>2009</v>
      </c>
      <c r="E29" s="2129">
        <f>C10</f>
        <v>16623543</v>
      </c>
      <c r="F29" s="2129">
        <f>F10</f>
        <v>39858072.133684203</v>
      </c>
      <c r="G29" s="2129">
        <f>I10</f>
        <v>13126877.3323077</v>
      </c>
      <c r="H29" s="2110"/>
      <c r="I29" s="2110"/>
      <c r="J29" s="2110"/>
      <c r="K29" s="2110"/>
      <c r="L29" s="2110"/>
      <c r="M29" s="2110"/>
      <c r="N29" s="2110"/>
      <c r="O29" s="2110"/>
      <c r="Q29" s="308"/>
      <c r="R29" s="308"/>
      <c r="S29" s="308"/>
    </row>
    <row r="30" spans="1:19" x14ac:dyDescent="0.2">
      <c r="D30" s="2110">
        <f t="shared" ref="D30:D37" si="1">B11</f>
        <v>2010</v>
      </c>
      <c r="E30" s="2129">
        <f t="shared" ref="E30:E38" si="2">C11</f>
        <v>16670101.370000001</v>
      </c>
      <c r="F30" s="2129">
        <f t="shared" ref="F30:F38" si="3">F11</f>
        <v>39096187.059999987</v>
      </c>
      <c r="G30" s="2129">
        <f t="shared" ref="G30:G38" si="4">I11</f>
        <v>12223118.34</v>
      </c>
    </row>
    <row r="31" spans="1:19" x14ac:dyDescent="0.2">
      <c r="D31" s="2110">
        <f t="shared" si="1"/>
        <v>2011</v>
      </c>
      <c r="E31" s="2129">
        <f t="shared" si="2"/>
        <v>16602863.91</v>
      </c>
      <c r="F31" s="2129">
        <f t="shared" si="3"/>
        <v>36888605.420000002</v>
      </c>
      <c r="G31" s="2129">
        <f t="shared" si="4"/>
        <v>11178231.649999999</v>
      </c>
    </row>
    <row r="32" spans="1:19" x14ac:dyDescent="0.2">
      <c r="D32" s="2110">
        <f t="shared" si="1"/>
        <v>2012</v>
      </c>
      <c r="E32" s="2129">
        <f t="shared" si="2"/>
        <v>16838894.136511609</v>
      </c>
      <c r="F32" s="2129">
        <f t="shared" si="3"/>
        <v>37391971.775823943</v>
      </c>
      <c r="G32" s="2129">
        <f t="shared" si="4"/>
        <v>10860555.799237831</v>
      </c>
    </row>
    <row r="33" spans="1:14" x14ac:dyDescent="0.2">
      <c r="D33" s="2110">
        <f t="shared" si="1"/>
        <v>2013</v>
      </c>
      <c r="E33" s="2129">
        <f t="shared" si="2"/>
        <v>16831714.462801352</v>
      </c>
      <c r="F33" s="2129">
        <f t="shared" si="3"/>
        <v>37543410.810900904</v>
      </c>
      <c r="G33" s="2129">
        <f t="shared" si="4"/>
        <v>10790539.684099348</v>
      </c>
    </row>
    <row r="34" spans="1:14" ht="13.5" x14ac:dyDescent="0.25">
      <c r="B34" s="341"/>
      <c r="C34" s="341"/>
      <c r="D34" s="2110">
        <f t="shared" si="1"/>
        <v>2014</v>
      </c>
      <c r="E34" s="2129">
        <f t="shared" si="2"/>
        <v>16807523.505418755</v>
      </c>
      <c r="F34" s="2129">
        <f t="shared" si="3"/>
        <v>37728764.811451212</v>
      </c>
      <c r="G34" s="2129">
        <f t="shared" si="4"/>
        <v>10698842.068891717</v>
      </c>
      <c r="H34" s="341"/>
      <c r="J34" s="341"/>
      <c r="K34" s="341"/>
      <c r="L34" s="341"/>
      <c r="M34" s="341"/>
    </row>
    <row r="35" spans="1:14" ht="13.5" x14ac:dyDescent="0.25">
      <c r="A35" s="361"/>
      <c r="B35" s="362"/>
      <c r="C35" s="362"/>
      <c r="D35" s="2110">
        <f t="shared" si="1"/>
        <v>2015</v>
      </c>
      <c r="E35" s="2129">
        <f t="shared" si="2"/>
        <v>16720049.993142527</v>
      </c>
      <c r="F35" s="2129">
        <f t="shared" si="3"/>
        <v>37898355.593209505</v>
      </c>
      <c r="G35" s="2129">
        <f t="shared" si="4"/>
        <v>10576570.557888553</v>
      </c>
      <c r="H35" s="361"/>
      <c r="I35" s="361"/>
      <c r="J35" s="361"/>
      <c r="K35" s="362"/>
      <c r="L35" s="362"/>
      <c r="M35" s="362"/>
      <c r="N35" s="317"/>
    </row>
    <row r="36" spans="1:14" ht="13.5" x14ac:dyDescent="0.25">
      <c r="A36" s="361"/>
      <c r="B36" s="362"/>
      <c r="C36" s="362"/>
      <c r="D36" s="2110">
        <f t="shared" si="1"/>
        <v>2016</v>
      </c>
      <c r="E36" s="2129">
        <f t="shared" si="2"/>
        <v>16699993.536903655</v>
      </c>
      <c r="F36" s="2129">
        <f t="shared" si="3"/>
        <v>38011667.967227913</v>
      </c>
      <c r="G36" s="2129">
        <f t="shared" si="4"/>
        <v>10453714.422499027</v>
      </c>
      <c r="H36" s="364"/>
      <c r="I36" s="364"/>
      <c r="J36" s="364"/>
      <c r="K36" s="362"/>
      <c r="L36" s="362"/>
      <c r="M36" s="362"/>
      <c r="N36" s="317"/>
    </row>
    <row r="37" spans="1:14" ht="13.5" x14ac:dyDescent="0.25">
      <c r="A37" s="361"/>
      <c r="B37" s="362"/>
      <c r="C37" s="362"/>
      <c r="D37" s="2110">
        <f t="shared" si="1"/>
        <v>2017</v>
      </c>
      <c r="E37" s="2129">
        <f t="shared" si="2"/>
        <v>16722405.392079284</v>
      </c>
      <c r="F37" s="2129">
        <f t="shared" si="3"/>
        <v>38851135.656960443</v>
      </c>
      <c r="G37" s="2129">
        <f t="shared" si="4"/>
        <v>10364267.257608434</v>
      </c>
      <c r="H37" s="362"/>
      <c r="J37" s="362"/>
      <c r="K37" s="362"/>
      <c r="L37" s="362"/>
      <c r="M37" s="362"/>
      <c r="N37" s="317"/>
    </row>
    <row r="38" spans="1:14" ht="13.5" x14ac:dyDescent="0.25">
      <c r="A38" s="361"/>
      <c r="B38" s="362"/>
      <c r="C38" s="362"/>
      <c r="D38" s="2110">
        <f>B19</f>
        <v>2018</v>
      </c>
      <c r="E38" s="2129">
        <f t="shared" si="2"/>
        <v>16681332.086799998</v>
      </c>
      <c r="F38" s="2129">
        <f t="shared" si="3"/>
        <v>39074207.551400006</v>
      </c>
      <c r="G38" s="2129">
        <f t="shared" si="4"/>
        <v>10221258.061199998</v>
      </c>
      <c r="H38" s="362"/>
      <c r="J38" s="362"/>
      <c r="K38" s="362"/>
      <c r="L38" s="362"/>
      <c r="M38" s="362"/>
      <c r="N38" s="317"/>
    </row>
    <row r="39" spans="1:14" ht="13.5" x14ac:dyDescent="0.25">
      <c r="A39" s="361"/>
      <c r="B39" s="362"/>
      <c r="C39" s="362"/>
      <c r="D39" s="362"/>
      <c r="E39" s="362"/>
      <c r="F39" s="857"/>
      <c r="G39" s="362"/>
      <c r="H39" s="362"/>
      <c r="J39" s="362"/>
      <c r="K39" s="362"/>
      <c r="L39" s="362"/>
      <c r="M39" s="362"/>
      <c r="N39" s="317"/>
    </row>
    <row r="40" spans="1:14" ht="13.5" x14ac:dyDescent="0.25">
      <c r="A40" s="361"/>
      <c r="B40" s="363"/>
      <c r="C40" s="363"/>
      <c r="D40" s="363"/>
      <c r="E40" s="363"/>
      <c r="G40" s="363"/>
      <c r="H40" s="363"/>
      <c r="J40" s="363"/>
      <c r="K40" s="363"/>
      <c r="L40" s="363"/>
      <c r="M40" s="363"/>
      <c r="N40" s="317"/>
    </row>
    <row r="41" spans="1:14" ht="13.5" x14ac:dyDescent="0.25">
      <c r="A41" s="361"/>
    </row>
    <row r="42" spans="1:14" ht="13.5" x14ac:dyDescent="0.25">
      <c r="A42" s="361"/>
    </row>
    <row r="46" spans="1:14" x14ac:dyDescent="0.2">
      <c r="G46" s="308"/>
      <c r="H46" s="308"/>
      <c r="I46" s="308"/>
      <c r="J46" s="308"/>
    </row>
    <row r="55" spans="1:14" ht="13.5" x14ac:dyDescent="0.25">
      <c r="A55" s="361"/>
      <c r="B55" s="361"/>
      <c r="D55" s="361"/>
      <c r="E55" s="361"/>
      <c r="G55" s="361"/>
      <c r="H55" s="361"/>
      <c r="J55" s="361"/>
      <c r="K55" s="361"/>
      <c r="L55" s="361"/>
      <c r="M55" s="361"/>
    </row>
    <row r="56" spans="1:14" ht="13.5" x14ac:dyDescent="0.25">
      <c r="A56" s="361"/>
      <c r="B56" s="364"/>
      <c r="D56" s="364"/>
      <c r="E56" s="364"/>
      <c r="G56" s="364"/>
      <c r="H56" s="364"/>
      <c r="J56" s="364"/>
      <c r="K56" s="364"/>
      <c r="L56" s="364"/>
      <c r="M56" s="364"/>
    </row>
    <row r="57" spans="1:14" x14ac:dyDescent="0.2">
      <c r="N57" s="365"/>
    </row>
    <row r="70" spans="1:1" ht="13.5" x14ac:dyDescent="0.25">
      <c r="A70" s="366"/>
    </row>
  </sheetData>
  <mergeCells count="10">
    <mergeCell ref="A22:O22"/>
    <mergeCell ref="A7:B9"/>
    <mergeCell ref="A3:K3"/>
    <mergeCell ref="N3:O3"/>
    <mergeCell ref="C5:N5"/>
    <mergeCell ref="A6:B6"/>
    <mergeCell ref="C6:E6"/>
    <mergeCell ref="F6:H6"/>
    <mergeCell ref="I6:K6"/>
    <mergeCell ref="L6:N6"/>
  </mergeCells>
  <pageMargins left="0.6692913385826772" right="0.19685039370078741" top="0.31496062992125984" bottom="0.19685039370078741" header="0.23622047244094491" footer="0.15748031496062992"/>
  <pageSetup paperSize="9" firstPageNumber="22" orientation="landscape" useFirstPageNumber="1" r:id="rId1"/>
  <headerFooter scaleWithDoc="0" alignWithMargins="0">
    <oddFooter>&amp;C38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5"/>
  <sheetViews>
    <sheetView view="pageBreakPreview" zoomScaleNormal="100" zoomScaleSheetLayoutView="100" workbookViewId="0"/>
  </sheetViews>
  <sheetFormatPr defaultRowHeight="15" x14ac:dyDescent="0.25"/>
  <cols>
    <col min="1" max="1" width="30.140625" style="2168" customWidth="1"/>
    <col min="2" max="15" width="7.7109375" style="2131" customWidth="1"/>
    <col min="16" max="16" width="1.7109375" style="2131" customWidth="1"/>
    <col min="17" max="21" width="9.140625" style="2131"/>
    <col min="22" max="22" width="9.85546875" style="2131" bestFit="1" customWidth="1"/>
    <col min="23" max="16384" width="9.140625" style="2131"/>
  </cols>
  <sheetData>
    <row r="2" spans="1:25" ht="16.5" thickBot="1" x14ac:dyDescent="0.3">
      <c r="A2" s="2687" t="s">
        <v>771</v>
      </c>
      <c r="B2" s="2687"/>
      <c r="C2" s="2687"/>
      <c r="D2" s="2687"/>
      <c r="E2" s="2687"/>
      <c r="F2" s="2687"/>
      <c r="G2" s="2687"/>
      <c r="H2" s="2687"/>
      <c r="I2" s="2687"/>
      <c r="J2" s="2687"/>
      <c r="K2" s="2687"/>
      <c r="L2" s="2687"/>
      <c r="M2" s="2130"/>
      <c r="N2" s="2688" t="s">
        <v>799</v>
      </c>
      <c r="O2" s="2688"/>
      <c r="P2" s="2688"/>
    </row>
    <row r="3" spans="1:25" ht="18" customHeight="1" x14ac:dyDescent="0.25">
      <c r="A3" s="2132"/>
      <c r="B3" s="2689"/>
      <c r="C3" s="2689"/>
      <c r="D3" s="2689"/>
      <c r="E3" s="2689"/>
      <c r="F3" s="2689"/>
      <c r="G3" s="2689"/>
      <c r="H3" s="2689"/>
      <c r="I3" s="2689"/>
      <c r="J3" s="2689"/>
      <c r="K3" s="2689"/>
      <c r="L3" s="2689"/>
      <c r="M3" s="2689"/>
      <c r="N3" s="2689"/>
      <c r="O3" s="2689"/>
    </row>
    <row r="4" spans="1:25" ht="12.95" customHeight="1" x14ac:dyDescent="0.25">
      <c r="A4" s="2690" t="s">
        <v>773</v>
      </c>
      <c r="B4" s="2691">
        <v>2011</v>
      </c>
      <c r="C4" s="2692"/>
      <c r="D4" s="2691">
        <v>2012</v>
      </c>
      <c r="E4" s="2692"/>
      <c r="F4" s="2691">
        <v>2013</v>
      </c>
      <c r="G4" s="2692"/>
      <c r="H4" s="2691">
        <v>2014</v>
      </c>
      <c r="I4" s="2692"/>
      <c r="J4" s="2691">
        <v>2015</v>
      </c>
      <c r="K4" s="2692"/>
      <c r="L4" s="2691">
        <v>2016</v>
      </c>
      <c r="M4" s="2692"/>
      <c r="N4" s="2691">
        <v>2017</v>
      </c>
      <c r="O4" s="2692"/>
    </row>
    <row r="5" spans="1:25" ht="23.25" customHeight="1" x14ac:dyDescent="0.25">
      <c r="A5" s="2690"/>
      <c r="B5" s="2133" t="s">
        <v>774</v>
      </c>
      <c r="C5" s="2680" t="s">
        <v>775</v>
      </c>
      <c r="D5" s="2133" t="s">
        <v>774</v>
      </c>
      <c r="E5" s="2680" t="s">
        <v>775</v>
      </c>
      <c r="F5" s="2133" t="s">
        <v>774</v>
      </c>
      <c r="G5" s="2680" t="s">
        <v>775</v>
      </c>
      <c r="H5" s="2133" t="s">
        <v>774</v>
      </c>
      <c r="I5" s="2680" t="s">
        <v>775</v>
      </c>
      <c r="J5" s="2133" t="s">
        <v>774</v>
      </c>
      <c r="K5" s="2680" t="s">
        <v>775</v>
      </c>
      <c r="L5" s="2133" t="s">
        <v>774</v>
      </c>
      <c r="M5" s="2680" t="s">
        <v>775</v>
      </c>
      <c r="N5" s="2133" t="s">
        <v>774</v>
      </c>
      <c r="O5" s="2680" t="s">
        <v>775</v>
      </c>
    </row>
    <row r="6" spans="1:25" ht="12" customHeight="1" x14ac:dyDescent="0.25">
      <c r="A6" s="2134" t="s">
        <v>776</v>
      </c>
      <c r="B6" s="2135" t="s">
        <v>3</v>
      </c>
      <c r="C6" s="2681"/>
      <c r="D6" s="2135" t="s">
        <v>3</v>
      </c>
      <c r="E6" s="2681"/>
      <c r="F6" s="2135" t="s">
        <v>3</v>
      </c>
      <c r="G6" s="2681"/>
      <c r="H6" s="2135" t="s">
        <v>3</v>
      </c>
      <c r="I6" s="2681"/>
      <c r="J6" s="2135" t="s">
        <v>3</v>
      </c>
      <c r="K6" s="2681"/>
      <c r="L6" s="2135" t="s">
        <v>3</v>
      </c>
      <c r="M6" s="2681"/>
      <c r="N6" s="2135" t="s">
        <v>3</v>
      </c>
      <c r="O6" s="2681"/>
      <c r="P6" s="2136"/>
      <c r="U6" s="2682"/>
      <c r="V6" s="2682"/>
      <c r="W6" s="2682"/>
      <c r="X6" s="2682"/>
      <c r="Y6" s="2684"/>
    </row>
    <row r="7" spans="1:25" ht="15" customHeight="1" x14ac:dyDescent="0.25">
      <c r="A7" s="2137" t="s">
        <v>777</v>
      </c>
      <c r="B7" s="2138"/>
      <c r="C7" s="2139"/>
      <c r="D7" s="2138"/>
      <c r="E7" s="2139"/>
      <c r="F7" s="2138"/>
      <c r="G7" s="2139"/>
      <c r="H7" s="2138"/>
      <c r="I7" s="2139"/>
      <c r="J7" s="2138"/>
      <c r="K7" s="2139"/>
      <c r="L7" s="2138"/>
      <c r="M7" s="2139"/>
      <c r="N7" s="2138"/>
      <c r="O7" s="2139"/>
      <c r="P7" s="2140"/>
      <c r="R7" s="2141"/>
      <c r="U7" s="2683"/>
      <c r="V7" s="2683"/>
      <c r="W7" s="2683"/>
      <c r="X7" s="2683"/>
      <c r="Y7" s="2685"/>
    </row>
    <row r="8" spans="1:25" ht="15" customHeight="1" x14ac:dyDescent="0.25">
      <c r="A8" s="2142" t="s">
        <v>347</v>
      </c>
      <c r="B8" s="2143">
        <v>186041.46348399992</v>
      </c>
      <c r="C8" s="2144">
        <v>7</v>
      </c>
      <c r="D8" s="2143">
        <v>153173.30000000002</v>
      </c>
      <c r="E8" s="2144">
        <v>7</v>
      </c>
      <c r="F8" s="2143">
        <v>1235892.3050000002</v>
      </c>
      <c r="G8" s="2144">
        <v>11</v>
      </c>
      <c r="H8" s="2143">
        <v>614378.23499999999</v>
      </c>
      <c r="I8" s="2144">
        <v>11</v>
      </c>
      <c r="J8" s="2143">
        <v>1412171.2330000002</v>
      </c>
      <c r="K8" s="2144">
        <v>11</v>
      </c>
      <c r="L8" s="2143">
        <v>3829947.8149450007</v>
      </c>
      <c r="M8" s="2144">
        <v>11</v>
      </c>
      <c r="N8" s="2143">
        <v>3649007.6605450003</v>
      </c>
      <c r="O8" s="2144">
        <v>11</v>
      </c>
      <c r="P8" s="2140"/>
      <c r="R8" s="2145"/>
    </row>
    <row r="9" spans="1:25" ht="15" customHeight="1" x14ac:dyDescent="0.25">
      <c r="A9" s="2146" t="s">
        <v>778</v>
      </c>
      <c r="B9" s="2147">
        <f>'[1]2011'!T3</f>
        <v>24414754.37145</v>
      </c>
      <c r="C9" s="2148">
        <f>'[1]2011'!U3</f>
        <v>941</v>
      </c>
      <c r="D9" s="2149">
        <f>'[1]2012'!T3</f>
        <v>24367008.777959999</v>
      </c>
      <c r="E9" s="2148">
        <f>'[1]2012'!U3</f>
        <v>919</v>
      </c>
      <c r="F9" s="2149">
        <f>'[1]2013'!T3</f>
        <v>23981279.542849999</v>
      </c>
      <c r="G9" s="2148">
        <f>'[1]2013'!U3</f>
        <v>921</v>
      </c>
      <c r="H9" s="2147">
        <f>'[1]2014'!T3</f>
        <v>23351837.419780001</v>
      </c>
      <c r="I9" s="2148">
        <f>'[1]2014'!U3</f>
        <v>910</v>
      </c>
      <c r="J9" s="2149">
        <f>'[1]2015'!I3</f>
        <v>23514168.522999998</v>
      </c>
      <c r="K9" s="2148">
        <f>'[1]2015'!J3</f>
        <v>923</v>
      </c>
      <c r="L9" s="2149">
        <f>'[1]2016'!I3</f>
        <v>24135731.601999998</v>
      </c>
      <c r="M9" s="2148">
        <f>'[1]2016'!J3</f>
        <v>939</v>
      </c>
      <c r="N9" s="2147">
        <f>'[1]2017'!I3</f>
        <v>24867154.788480002</v>
      </c>
      <c r="O9" s="2148">
        <f>'[1]2017'!J3</f>
        <v>930</v>
      </c>
      <c r="R9" s="2145"/>
    </row>
    <row r="10" spans="1:25" ht="15" customHeight="1" x14ac:dyDescent="0.25">
      <c r="A10" s="2150" t="s">
        <v>779</v>
      </c>
      <c r="B10" s="2151">
        <f>'[1]2011'!T4</f>
        <v>22517296.424119998</v>
      </c>
      <c r="C10" s="2152">
        <f>'[1]2011'!U4</f>
        <v>7791</v>
      </c>
      <c r="D10" s="2153">
        <f>'[1]2012'!T4</f>
        <v>22141992.024039999</v>
      </c>
      <c r="E10" s="2152">
        <f>'[1]2012'!U4</f>
        <v>7643</v>
      </c>
      <c r="F10" s="2153">
        <f>'[1]2013'!T4</f>
        <v>22116954.04852299</v>
      </c>
      <c r="G10" s="2152">
        <f>'[1]2013'!U4</f>
        <v>7679</v>
      </c>
      <c r="H10" s="2151">
        <f>'[1]2014'!T4</f>
        <v>20001095.84657</v>
      </c>
      <c r="I10" s="2152">
        <f>'[1]2014'!U4</f>
        <v>7509</v>
      </c>
      <c r="J10" s="2153">
        <f>'[1]2015'!I4</f>
        <v>20545342.838999998</v>
      </c>
      <c r="K10" s="2152">
        <f>'[1]2015'!J4</f>
        <v>7478</v>
      </c>
      <c r="L10" s="2153">
        <f>'[1]2016'!I4</f>
        <v>21717847.68</v>
      </c>
      <c r="M10" s="2152">
        <f>'[1]2016'!J4</f>
        <v>7470</v>
      </c>
      <c r="N10" s="2151">
        <f>'[1]2017'!I4</f>
        <v>22319576.266190004</v>
      </c>
      <c r="O10" s="2152">
        <f>'[1]2017'!J4</f>
        <v>7351</v>
      </c>
      <c r="P10" s="2136"/>
      <c r="R10" s="2145"/>
    </row>
    <row r="11" spans="1:25" ht="15" customHeight="1" x14ac:dyDescent="0.25">
      <c r="A11" s="2154" t="s">
        <v>6</v>
      </c>
      <c r="B11" s="2155"/>
      <c r="C11" s="2156"/>
      <c r="D11" s="2157"/>
      <c r="E11" s="2156"/>
      <c r="F11" s="2157"/>
      <c r="G11" s="2156"/>
      <c r="H11" s="2155"/>
      <c r="I11" s="2156"/>
      <c r="J11" s="2157"/>
      <c r="K11" s="2156"/>
      <c r="L11" s="2157"/>
      <c r="M11" s="2156"/>
      <c r="N11" s="2155"/>
      <c r="O11" s="2156"/>
      <c r="P11" s="2158"/>
      <c r="R11" s="2145"/>
    </row>
    <row r="12" spans="1:25" ht="15" customHeight="1" x14ac:dyDescent="0.25">
      <c r="A12" s="2159" t="s">
        <v>780</v>
      </c>
      <c r="B12" s="2147">
        <f>'[1]2011'!T6</f>
        <v>11799.238782</v>
      </c>
      <c r="C12" s="2148">
        <f>'[1]2011'!U6</f>
        <v>19584</v>
      </c>
      <c r="D12" s="2149">
        <f>'[1]2012'!T6</f>
        <v>14115.269193</v>
      </c>
      <c r="E12" s="2148">
        <f>'[1]2012'!U6</f>
        <v>21210</v>
      </c>
      <c r="F12" s="2149">
        <f>'[1]2013'!T6</f>
        <v>11946.625000999997</v>
      </c>
      <c r="G12" s="2148">
        <f>'[1]2013'!U6</f>
        <v>19235</v>
      </c>
      <c r="H12" s="2147">
        <f>'[1]2014'!T6</f>
        <v>13103.893608337919</v>
      </c>
      <c r="I12" s="2148">
        <f>'[1]2014'!U6</f>
        <v>20683</v>
      </c>
      <c r="J12" s="2149">
        <f>'[1]2015'!I6</f>
        <v>14143.072</v>
      </c>
      <c r="K12" s="2148">
        <f>'[1]2015'!J6</f>
        <v>19468</v>
      </c>
      <c r="L12" s="2149">
        <f>'[1]2016'!I6</f>
        <v>12865.852051484051</v>
      </c>
      <c r="M12" s="2148">
        <f>'[1]2016'!J6</f>
        <v>18174</v>
      </c>
      <c r="N12" s="2147">
        <f>'[1]2017'!I6</f>
        <v>14207.550281356083</v>
      </c>
      <c r="O12" s="2148">
        <f>'[1]2017'!J6</f>
        <v>16847</v>
      </c>
      <c r="R12" s="2145"/>
    </row>
    <row r="13" spans="1:25" ht="15" customHeight="1" x14ac:dyDescent="0.25">
      <c r="A13" s="2159" t="s">
        <v>781</v>
      </c>
      <c r="B13" s="2147">
        <f>'[1]2011'!T7</f>
        <v>82730.466430999892</v>
      </c>
      <c r="C13" s="2148">
        <f>'[1]2011'!U7</f>
        <v>20268</v>
      </c>
      <c r="D13" s="2149">
        <f>'[1]2012'!T7</f>
        <v>96507.368466999906</v>
      </c>
      <c r="E13" s="2148">
        <f>'[1]2012'!U7</f>
        <v>20176</v>
      </c>
      <c r="F13" s="2149">
        <f>'[1]2013'!T7</f>
        <v>95165.014875999856</v>
      </c>
      <c r="G13" s="2148">
        <f>'[1]2013'!U7</f>
        <v>19086</v>
      </c>
      <c r="H13" s="2147">
        <f>'[1]2014'!T7</f>
        <v>123816.61024736104</v>
      </c>
      <c r="I13" s="2148">
        <f>'[1]2014'!U7</f>
        <v>24245</v>
      </c>
      <c r="J13" s="2149">
        <f>'[1]2015'!I7</f>
        <v>80477.180000000008</v>
      </c>
      <c r="K13" s="2148">
        <f>'[1]2015'!J7</f>
        <v>22521</v>
      </c>
      <c r="L13" s="2149">
        <f>'[1]2016'!I7</f>
        <v>111562.05009446271</v>
      </c>
      <c r="M13" s="2148">
        <f>'[1]2016'!J7</f>
        <v>21439</v>
      </c>
      <c r="N13" s="2147">
        <f>'[1]2017'!I7</f>
        <v>99316.179315678324</v>
      </c>
      <c r="O13" s="2148">
        <f>'[1]2017'!J7</f>
        <v>19577</v>
      </c>
      <c r="R13" s="2145"/>
    </row>
    <row r="14" spans="1:25" ht="15" customHeight="1" x14ac:dyDescent="0.25">
      <c r="A14" s="2159" t="s">
        <v>782</v>
      </c>
      <c r="B14" s="2147">
        <f>'[1]2011'!T8</f>
        <v>317121.312515</v>
      </c>
      <c r="C14" s="2148">
        <f>'[1]2011'!U8</f>
        <v>29338</v>
      </c>
      <c r="D14" s="2149">
        <f>'[1]2012'!T8</f>
        <v>310032.04458800005</v>
      </c>
      <c r="E14" s="2148">
        <f>'[1]2012'!U8</f>
        <v>29121</v>
      </c>
      <c r="F14" s="2149">
        <f>'[1]2013'!T8</f>
        <v>308503.41960399982</v>
      </c>
      <c r="G14" s="2148">
        <f>'[1]2013'!U8</f>
        <v>27970</v>
      </c>
      <c r="H14" s="2147">
        <f>'[1]2014'!T8</f>
        <v>335358.7588270597</v>
      </c>
      <c r="I14" s="2148">
        <f>'[1]2014'!U8</f>
        <v>31427</v>
      </c>
      <c r="J14" s="2149">
        <f>'[1]2015'!I8</f>
        <v>341587.24400000001</v>
      </c>
      <c r="K14" s="2148">
        <f>'[1]2015'!J8</f>
        <v>30561</v>
      </c>
      <c r="L14" s="2149">
        <f>'[1]2016'!I8</f>
        <v>336798.8942571283</v>
      </c>
      <c r="M14" s="2148">
        <f>'[1]2016'!J8</f>
        <v>29486</v>
      </c>
      <c r="N14" s="2147">
        <f>'[1]2017'!I8</f>
        <v>318403.09956751292</v>
      </c>
      <c r="O14" s="2148">
        <f>'[1]2017'!J8</f>
        <v>28815</v>
      </c>
      <c r="R14" s="2145"/>
    </row>
    <row r="15" spans="1:25" ht="15" customHeight="1" x14ac:dyDescent="0.25">
      <c r="A15" s="2159" t="s">
        <v>783</v>
      </c>
      <c r="B15" s="2147">
        <f>'[1]2011'!T9</f>
        <v>511655.73515499989</v>
      </c>
      <c r="C15" s="2148">
        <f>'[1]2011'!U9</f>
        <v>28198</v>
      </c>
      <c r="D15" s="2149">
        <f>'[1]2012'!T9</f>
        <v>525736.94316300005</v>
      </c>
      <c r="E15" s="2148">
        <f>'[1]2012'!U9</f>
        <v>27950</v>
      </c>
      <c r="F15" s="2149">
        <f>'[1]2013'!T9</f>
        <v>524626.72059599974</v>
      </c>
      <c r="G15" s="2148">
        <f>'[1]2013'!U9</f>
        <v>27469</v>
      </c>
      <c r="H15" s="2147">
        <f>'[1]2014'!T9</f>
        <v>523919.65455827466</v>
      </c>
      <c r="I15" s="2148">
        <f>'[1]2014'!U9</f>
        <v>27883</v>
      </c>
      <c r="J15" s="2149">
        <f>'[1]2015'!I9</f>
        <v>516141.196</v>
      </c>
      <c r="K15" s="2148">
        <f>'[1]2015'!J9</f>
        <v>27988</v>
      </c>
      <c r="L15" s="2149">
        <f>'[1]2016'!I9</f>
        <v>560344.60785299737</v>
      </c>
      <c r="M15" s="2148">
        <f>'[1]2016'!J9</f>
        <v>27669</v>
      </c>
      <c r="N15" s="2147">
        <f>'[1]2017'!I9</f>
        <v>548723.0592909971</v>
      </c>
      <c r="O15" s="2148">
        <f>'[1]2017'!J9</f>
        <v>28706</v>
      </c>
      <c r="R15" s="2145"/>
    </row>
    <row r="16" spans="1:25" ht="15" customHeight="1" x14ac:dyDescent="0.25">
      <c r="A16" s="2159" t="s">
        <v>784</v>
      </c>
      <c r="B16" s="2147">
        <f>'[1]2011'!T10</f>
        <v>1026437.1281749997</v>
      </c>
      <c r="C16" s="2148">
        <f>'[1]2011'!U10</f>
        <v>33035</v>
      </c>
      <c r="D16" s="2149">
        <f>'[1]2012'!T10</f>
        <v>1079011.1251299998</v>
      </c>
      <c r="E16" s="2148">
        <f>'[1]2012'!U10</f>
        <v>32799</v>
      </c>
      <c r="F16" s="2149">
        <f>'[1]2013'!T10</f>
        <v>1116784.3136299993</v>
      </c>
      <c r="G16" s="2148">
        <f>'[1]2013'!U10</f>
        <v>33438</v>
      </c>
      <c r="H16" s="2147">
        <f>'[1]2014'!T10</f>
        <v>1016327.2036509507</v>
      </c>
      <c r="I16" s="2148">
        <f>'[1]2014'!U10</f>
        <v>32012</v>
      </c>
      <c r="J16" s="2149">
        <f>'[1]2015'!I10</f>
        <v>1040029.306</v>
      </c>
      <c r="K16" s="2148">
        <f>'[1]2015'!J10</f>
        <v>32517</v>
      </c>
      <c r="L16" s="2149">
        <f>'[1]2016'!I10</f>
        <v>1155922.1782843508</v>
      </c>
      <c r="M16" s="2148">
        <f>'[1]2016'!J10</f>
        <v>33266</v>
      </c>
      <c r="N16" s="2147">
        <f>'[1]2017'!I10</f>
        <v>1159741.5075158244</v>
      </c>
      <c r="O16" s="2148">
        <f>'[1]2017'!J10</f>
        <v>34469</v>
      </c>
      <c r="R16" s="2145"/>
    </row>
    <row r="17" spans="1:24" ht="15" customHeight="1" x14ac:dyDescent="0.25">
      <c r="A17" s="2159" t="s">
        <v>785</v>
      </c>
      <c r="B17" s="2147">
        <f>'[1]2011'!T11</f>
        <v>792002.33832799993</v>
      </c>
      <c r="C17" s="2148">
        <f>'[1]2011'!U11</f>
        <v>15459</v>
      </c>
      <c r="D17" s="2149">
        <f>'[1]2012'!T11</f>
        <v>822998.73365599988</v>
      </c>
      <c r="E17" s="2148">
        <f>'[1]2012'!U11</f>
        <v>15517</v>
      </c>
      <c r="F17" s="2149">
        <f>'[1]2013'!T11</f>
        <v>822665.90019499953</v>
      </c>
      <c r="G17" s="2148">
        <f>'[1]2013'!U11</f>
        <v>15695</v>
      </c>
      <c r="H17" s="2147">
        <f>'[1]2014'!T11</f>
        <v>732383.47698900523</v>
      </c>
      <c r="I17" s="2148">
        <f>'[1]2014'!U11</f>
        <v>14304</v>
      </c>
      <c r="J17" s="2149">
        <f>'[1]2015'!I11</f>
        <v>783071.53300000005</v>
      </c>
      <c r="K17" s="2148">
        <f>'[1]2015'!J11</f>
        <v>14954</v>
      </c>
      <c r="L17" s="2149">
        <f>'[1]2016'!I11</f>
        <v>840517.30001507001</v>
      </c>
      <c r="M17" s="2148">
        <f>'[1]2016'!J11</f>
        <v>15482</v>
      </c>
      <c r="N17" s="2147">
        <f>'[1]2017'!I11</f>
        <v>856812.73201745551</v>
      </c>
      <c r="O17" s="2148">
        <f>'[1]2017'!J11</f>
        <v>16010</v>
      </c>
      <c r="R17" s="2145"/>
    </row>
    <row r="18" spans="1:24" ht="15" customHeight="1" x14ac:dyDescent="0.25">
      <c r="A18" s="2160" t="s">
        <v>786</v>
      </c>
      <c r="B18" s="2151">
        <f>'[1]2011'!T12</f>
        <v>9518872.048541991</v>
      </c>
      <c r="C18" s="2152">
        <f>'[1]2011'!U12</f>
        <v>54727</v>
      </c>
      <c r="D18" s="2153">
        <f>'[1]2012'!T12</f>
        <v>9790329.5285710003</v>
      </c>
      <c r="E18" s="2152">
        <f>'[1]2012'!U12</f>
        <v>55589</v>
      </c>
      <c r="F18" s="2153">
        <f>'[1]2013'!T12</f>
        <v>10020160.631873984</v>
      </c>
      <c r="G18" s="2152">
        <f>'[1]2013'!U12</f>
        <v>58081</v>
      </c>
      <c r="H18" s="2151">
        <f>'[1]2014'!T12</f>
        <v>7796080.9448002111</v>
      </c>
      <c r="I18" s="2152">
        <f>'[1]2014'!U12</f>
        <v>49290</v>
      </c>
      <c r="J18" s="2153">
        <f>'[1]2015'!I12</f>
        <v>8648160.9139999989</v>
      </c>
      <c r="K18" s="2152">
        <f>'[1]2015'!J12</f>
        <v>52058</v>
      </c>
      <c r="L18" s="2153">
        <f>'[1]2016'!I12</f>
        <v>9521332.8044445086</v>
      </c>
      <c r="M18" s="2152">
        <f>'[1]2016'!J12</f>
        <v>54868</v>
      </c>
      <c r="N18" s="2151">
        <f>'[1]2017'!I12</f>
        <v>10413834.535984188</v>
      </c>
      <c r="O18" s="2152">
        <f>'[1]2017'!J12</f>
        <v>57939</v>
      </c>
      <c r="P18" s="2136"/>
    </row>
    <row r="19" spans="1:24" ht="15" customHeight="1" x14ac:dyDescent="0.25">
      <c r="A19" s="2161" t="s">
        <v>7</v>
      </c>
      <c r="B19" s="2155"/>
      <c r="C19" s="2156"/>
      <c r="D19" s="2157"/>
      <c r="E19" s="2156"/>
      <c r="F19" s="2157"/>
      <c r="G19" s="2156"/>
      <c r="H19" s="2155"/>
      <c r="I19" s="2156"/>
      <c r="J19" s="2157"/>
      <c r="K19" s="2156"/>
      <c r="L19" s="2157"/>
      <c r="M19" s="2156"/>
      <c r="N19" s="2155"/>
      <c r="O19" s="2156"/>
    </row>
    <row r="20" spans="1:24" ht="15" customHeight="1" x14ac:dyDescent="0.25">
      <c r="A20" s="2159" t="s">
        <v>780</v>
      </c>
      <c r="B20" s="2147">
        <f>'[1]2011'!T14</f>
        <v>504296.89999400004</v>
      </c>
      <c r="C20" s="2148">
        <f>'[1]2011'!U14</f>
        <v>1160209</v>
      </c>
      <c r="D20" s="2149">
        <f>'[1]2012'!T14</f>
        <v>559139.02674000023</v>
      </c>
      <c r="E20" s="2148">
        <f>'[1]2012'!U14</f>
        <v>1156497</v>
      </c>
      <c r="F20" s="2149">
        <f>'[1]2013'!T14</f>
        <v>512721.76082900044</v>
      </c>
      <c r="G20" s="2148">
        <f>'[1]2013'!U14</f>
        <v>1143398</v>
      </c>
      <c r="H20" s="2147">
        <f>'[1]2014'!T14</f>
        <v>509723.57878980966</v>
      </c>
      <c r="I20" s="2148">
        <f>'[1]2014'!U14</f>
        <v>1165958</v>
      </c>
      <c r="J20" s="2149">
        <f>'[1]2015'!I14</f>
        <v>504998.58600000001</v>
      </c>
      <c r="K20" s="2148">
        <f>'[1]2015'!J14</f>
        <v>1155515.9999999998</v>
      </c>
      <c r="L20" s="2149">
        <f>'[1]2016'!I14</f>
        <v>520999.24463956594</v>
      </c>
      <c r="M20" s="2148">
        <f>'[1]2016'!J14</f>
        <v>1144692</v>
      </c>
      <c r="N20" s="2147">
        <f>'[1]2017'!I14</f>
        <v>487845.00729306432</v>
      </c>
      <c r="O20" s="2148">
        <f>'[1]2017'!J14</f>
        <v>1119223</v>
      </c>
    </row>
    <row r="21" spans="1:24" ht="15" customHeight="1" x14ac:dyDescent="0.25">
      <c r="A21" s="2159" t="s">
        <v>781</v>
      </c>
      <c r="B21" s="2147">
        <f>'[1]2011'!T15</f>
        <v>1188411.6807349992</v>
      </c>
      <c r="C21" s="2148">
        <f>'[1]2011'!U15</f>
        <v>301421</v>
      </c>
      <c r="D21" s="2149">
        <f>'[1]2012'!T15</f>
        <v>1383234.4910299997</v>
      </c>
      <c r="E21" s="2148">
        <f>'[1]2012'!U15</f>
        <v>310980</v>
      </c>
      <c r="F21" s="2149">
        <f>'[1]2013'!T15</f>
        <v>1394545.3752979985</v>
      </c>
      <c r="G21" s="2148">
        <f>'[1]2013'!U15</f>
        <v>309743</v>
      </c>
      <c r="H21" s="2147">
        <f>'[1]2014'!T15</f>
        <v>1881753.4639028551</v>
      </c>
      <c r="I21" s="2148">
        <f>'[1]2014'!U15</f>
        <v>384638</v>
      </c>
      <c r="J21" s="2149">
        <f>'[1]2015'!I15</f>
        <v>1113617.6629999999</v>
      </c>
      <c r="K21" s="2148">
        <f>'[1]2015'!J15</f>
        <v>355037.00000000006</v>
      </c>
      <c r="L21" s="2149">
        <f>'[1]2016'!I15</f>
        <v>1670801.3867941953</v>
      </c>
      <c r="M21" s="2148">
        <f>'[1]2016'!J15</f>
        <v>337980</v>
      </c>
      <c r="N21" s="2147">
        <f>'[1]2017'!I15</f>
        <v>1513725.3582766468</v>
      </c>
      <c r="O21" s="2148">
        <f>'[1]2017'!J15</f>
        <v>317192</v>
      </c>
      <c r="V21" s="2162"/>
      <c r="W21" s="2162"/>
      <c r="X21" s="2162"/>
    </row>
    <row r="22" spans="1:24" ht="15" customHeight="1" x14ac:dyDescent="0.25">
      <c r="A22" s="2159" t="s">
        <v>782</v>
      </c>
      <c r="B22" s="2147">
        <f>'[1]2011'!T16</f>
        <v>4686136.8582219994</v>
      </c>
      <c r="C22" s="2148">
        <f>'[1]2011'!U16</f>
        <v>455074</v>
      </c>
      <c r="D22" s="2149">
        <f>'[1]2012'!T16</f>
        <v>4914038.4101290004</v>
      </c>
      <c r="E22" s="2148">
        <f>'[1]2012'!U16</f>
        <v>455876</v>
      </c>
      <c r="F22" s="2149">
        <f>'[1]2013'!T16</f>
        <v>4771266.973282</v>
      </c>
      <c r="G22" s="2148">
        <f>'[1]2013'!U16</f>
        <v>447691</v>
      </c>
      <c r="H22" s="2147">
        <f>'[1]2014'!T16</f>
        <v>5488567.0253040111</v>
      </c>
      <c r="I22" s="2148">
        <f>'[1]2014'!U16</f>
        <v>515629</v>
      </c>
      <c r="J22" s="2149">
        <f>'[1]2015'!I16</f>
        <v>5508407.8030000003</v>
      </c>
      <c r="K22" s="2148">
        <f>'[1]2015'!J16</f>
        <v>489686</v>
      </c>
      <c r="L22" s="2149">
        <f>'[1]2016'!I16</f>
        <v>5475166.3686730787</v>
      </c>
      <c r="M22" s="2148">
        <f>'[1]2016'!J16</f>
        <v>466013</v>
      </c>
      <c r="N22" s="2147">
        <f>'[1]2017'!I16</f>
        <v>5094859.2620210024</v>
      </c>
      <c r="O22" s="2148">
        <f>'[1]2017'!J16</f>
        <v>469579</v>
      </c>
      <c r="V22" s="2162"/>
      <c r="W22" s="2162"/>
      <c r="X22" s="2162"/>
    </row>
    <row r="23" spans="1:24" ht="15" customHeight="1" x14ac:dyDescent="0.25">
      <c r="A23" s="2159" t="s">
        <v>783</v>
      </c>
      <c r="B23" s="2147">
        <f>'[1]2011'!T17</f>
        <v>7878327.4487959985</v>
      </c>
      <c r="C23" s="2148">
        <f>'[1]2011'!U17</f>
        <v>432554</v>
      </c>
      <c r="D23" s="2149">
        <f>'[1]2012'!T17</f>
        <v>8202299.7308200002</v>
      </c>
      <c r="E23" s="2148">
        <f>'[1]2012'!U17</f>
        <v>428078</v>
      </c>
      <c r="F23" s="2149">
        <f>'[1]2013'!T17</f>
        <v>8001272.6840059971</v>
      </c>
      <c r="G23" s="2148">
        <f>'[1]2013'!U17</f>
        <v>428109</v>
      </c>
      <c r="H23" s="2147">
        <f>'[1]2014'!T17</f>
        <v>7473193.0862098094</v>
      </c>
      <c r="I23" s="2148">
        <f>'[1]2014'!U17</f>
        <v>391848</v>
      </c>
      <c r="J23" s="2149">
        <f>'[1]2015'!I17</f>
        <v>7768172.5099999998</v>
      </c>
      <c r="K23" s="2148">
        <f>'[1]2015'!J17</f>
        <v>408277</v>
      </c>
      <c r="L23" s="2149">
        <f>'[1]2016'!I17</f>
        <v>8352134.3274809718</v>
      </c>
      <c r="M23" s="2148">
        <f>'[1]2016'!J17</f>
        <v>414154</v>
      </c>
      <c r="N23" s="2147">
        <f>'[1]2017'!I17</f>
        <v>8265932.4977369672</v>
      </c>
      <c r="O23" s="2148">
        <f>'[1]2017'!J17</f>
        <v>429838</v>
      </c>
      <c r="V23" s="2162"/>
      <c r="W23" s="2162"/>
      <c r="X23" s="2162"/>
    </row>
    <row r="24" spans="1:24" ht="15" customHeight="1" x14ac:dyDescent="0.25">
      <c r="A24" s="2159" t="s">
        <v>784</v>
      </c>
      <c r="B24" s="2147">
        <f>'[1]2011'!T18</f>
        <v>9278723.9788949993</v>
      </c>
      <c r="C24" s="2148">
        <f>'[1]2011'!U18</f>
        <v>280502</v>
      </c>
      <c r="D24" s="2149">
        <f>'[1]2012'!T18</f>
        <v>8826859.3298419993</v>
      </c>
      <c r="E24" s="2148">
        <f>'[1]2012'!U18</f>
        <v>276403</v>
      </c>
      <c r="F24" s="2149">
        <f>'[1]2013'!T18</f>
        <v>9320148.7792099956</v>
      </c>
      <c r="G24" s="2148">
        <f>'[1]2013'!U18</f>
        <v>288393</v>
      </c>
      <c r="H24" s="2147">
        <f>'[1]2014'!T18</f>
        <v>4991073.5360998977</v>
      </c>
      <c r="I24" s="2148">
        <f>'[1]2014'!U18</f>
        <v>166489</v>
      </c>
      <c r="J24" s="2149">
        <f>'[1]2015'!I18</f>
        <v>6785664.7669999991</v>
      </c>
      <c r="K24" s="2148">
        <f>'[1]2015'!J18</f>
        <v>206844</v>
      </c>
      <c r="L24" s="2149">
        <f>'[1]2016'!I18</f>
        <v>7622782.8458727272</v>
      </c>
      <c r="M24" s="2148">
        <f>'[1]2016'!J18</f>
        <v>244482</v>
      </c>
      <c r="N24" s="2147">
        <f>'[1]2017'!I18</f>
        <v>8721404.2015460376</v>
      </c>
      <c r="O24" s="2148">
        <f>'[1]2017'!J18</f>
        <v>262975</v>
      </c>
      <c r="V24" s="2162"/>
      <c r="W24" s="2162"/>
      <c r="X24" s="2162"/>
    </row>
    <row r="25" spans="1:24" ht="15" customHeight="1" x14ac:dyDescent="0.25">
      <c r="A25" s="2159" t="s">
        <v>785</v>
      </c>
      <c r="B25" s="2147">
        <f>'[1]2011'!T19</f>
        <v>1554057.6720090001</v>
      </c>
      <c r="C25" s="2148">
        <f>'[1]2011'!U19</f>
        <v>24544</v>
      </c>
      <c r="D25" s="2149">
        <f>'[1]2012'!T19</f>
        <v>1267826.9206539998</v>
      </c>
      <c r="E25" s="2148">
        <f>'[1]2012'!U19</f>
        <v>23746</v>
      </c>
      <c r="F25" s="2149">
        <f>'[1]2013'!T19</f>
        <v>1436421.2979679992</v>
      </c>
      <c r="G25" s="2148">
        <f>'[1]2013'!U19</f>
        <v>25595</v>
      </c>
      <c r="H25" s="2147">
        <f>'[1]2014'!T19</f>
        <v>446199.3853124305</v>
      </c>
      <c r="I25" s="2148">
        <f>'[1]2014'!U19</f>
        <v>12217</v>
      </c>
      <c r="J25" s="2149">
        <f>'[1]2015'!I19</f>
        <v>832468.37699999998</v>
      </c>
      <c r="K25" s="2148">
        <f>'[1]2015'!J19</f>
        <v>15540</v>
      </c>
      <c r="L25" s="2149">
        <f>'[1]2016'!I19</f>
        <v>916276.58158523124</v>
      </c>
      <c r="M25" s="2148">
        <f>'[1]2016'!J19</f>
        <v>18869</v>
      </c>
      <c r="N25" s="2147">
        <f>'[1]2017'!I19</f>
        <v>1175113.939606647</v>
      </c>
      <c r="O25" s="2148">
        <f>'[1]2017'!J19</f>
        <v>21026</v>
      </c>
      <c r="V25" s="2162"/>
      <c r="W25" s="2162"/>
      <c r="X25" s="2162"/>
    </row>
    <row r="26" spans="1:24" ht="15" customHeight="1" x14ac:dyDescent="0.25">
      <c r="A26" s="2160" t="s">
        <v>786</v>
      </c>
      <c r="B26" s="2151">
        <f>'[1]2011'!T20</f>
        <v>622431.35119500011</v>
      </c>
      <c r="C26" s="2152">
        <f>'[1]2011'!U20</f>
        <v>6546</v>
      </c>
      <c r="D26" s="2153">
        <f>'[1]2012'!T20</f>
        <v>525458.02798000001</v>
      </c>
      <c r="E26" s="2152">
        <f>'[1]2012'!U20</f>
        <v>5617</v>
      </c>
      <c r="F26" s="2153">
        <f>'[1]2013'!T20</f>
        <v>566274.33273899986</v>
      </c>
      <c r="G26" s="2152">
        <f>'[1]2013'!U20</f>
        <v>5930</v>
      </c>
      <c r="H26" s="2151">
        <f>'[1]2014'!T20</f>
        <v>232016.15081998546</v>
      </c>
      <c r="I26" s="2152">
        <f>'[1]2014'!U20</f>
        <v>3900</v>
      </c>
      <c r="J26" s="2153">
        <f>'[1]2015'!I20</f>
        <v>408832.78300000005</v>
      </c>
      <c r="K26" s="2152">
        <f>'[1]2015'!J20</f>
        <v>4699</v>
      </c>
      <c r="L26" s="2153">
        <f>'[1]2016'!I20</f>
        <v>428906.15095421666</v>
      </c>
      <c r="M26" s="2152">
        <f>'[1]2016'!J20</f>
        <v>4920</v>
      </c>
      <c r="N26" s="2151">
        <f>'[1]2017'!I20</f>
        <v>539356.97684662067</v>
      </c>
      <c r="O26" s="2152">
        <f>'[1]2017'!J20</f>
        <v>5591</v>
      </c>
      <c r="P26" s="2136"/>
      <c r="V26" s="2162"/>
      <c r="W26" s="2162"/>
      <c r="X26" s="2162"/>
    </row>
    <row r="27" spans="1:24" ht="15" customHeight="1" x14ac:dyDescent="0.25">
      <c r="A27" s="2163" t="s">
        <v>787</v>
      </c>
      <c r="B27" s="2155">
        <f>'[1]2011'!T21</f>
        <v>37973004.157773986</v>
      </c>
      <c r="C27" s="2156">
        <f>'[1]2011'!U21</f>
        <v>2861459</v>
      </c>
      <c r="D27" s="2157">
        <f>'[1]2012'!T21</f>
        <v>38317586.949962996</v>
      </c>
      <c r="E27" s="2156">
        <f>'[1]2012'!U21</f>
        <v>2859559</v>
      </c>
      <c r="F27" s="2157">
        <f>'[1]2013'!T21</f>
        <v>38902503.829107977</v>
      </c>
      <c r="G27" s="2156">
        <f>'[1]2013'!U21</f>
        <v>2849833</v>
      </c>
      <c r="H27" s="2155">
        <f>'[1]2014'!T21</f>
        <v>31563516.76912</v>
      </c>
      <c r="I27" s="2156">
        <f>'[1]2014'!U21</f>
        <v>2840523</v>
      </c>
      <c r="J27" s="2157">
        <f>'[1]2015'!I21</f>
        <v>34345772.933999993</v>
      </c>
      <c r="K27" s="2156">
        <f>'[1]2015'!J21</f>
        <v>2835666</v>
      </c>
      <c r="L27" s="2157">
        <f>'[1]2016'!I21</f>
        <v>37526410.592999995</v>
      </c>
      <c r="M27" s="2156">
        <f>'[1]2016'!J21</f>
        <v>2831494</v>
      </c>
      <c r="N27" s="2155">
        <f>'[1]2017'!I21</f>
        <v>39209275.907299995</v>
      </c>
      <c r="O27" s="2156">
        <f>'[1]2017'!J21</f>
        <v>2827787</v>
      </c>
      <c r="V27" s="2162"/>
      <c r="W27" s="2162"/>
      <c r="X27" s="2162"/>
    </row>
    <row r="28" spans="1:24" ht="15" customHeight="1" x14ac:dyDescent="0.25">
      <c r="A28" s="2164" t="s">
        <v>788</v>
      </c>
      <c r="B28" s="2151">
        <f>'[1]2011'!T22+B8</f>
        <v>85091096.416827992</v>
      </c>
      <c r="C28" s="2151">
        <f>'[1]2011'!U22+C8</f>
        <v>2870198</v>
      </c>
      <c r="D28" s="2153">
        <f>'[1]2012'!T22+D8</f>
        <v>84979761.051962987</v>
      </c>
      <c r="E28" s="2151">
        <f>'[1]2012'!U22+E8</f>
        <v>2868128</v>
      </c>
      <c r="F28" s="2153">
        <f>'[1]2013'!T22+F8</f>
        <v>86236629.725480974</v>
      </c>
      <c r="G28" s="2151">
        <f>'[1]2013'!U22+G8</f>
        <v>2858444</v>
      </c>
      <c r="H28" s="2153">
        <f>'[1]2014'!T22+H8</f>
        <v>75530828.270470008</v>
      </c>
      <c r="I28" s="2151">
        <f>'[1]2014'!U22+I8</f>
        <v>2848953</v>
      </c>
      <c r="J28" s="2153">
        <f>'[1]2015'!I22+J8</f>
        <v>79817455.528999999</v>
      </c>
      <c r="K28" s="2151">
        <f>'[1]2015'!J22+K8</f>
        <v>2844078</v>
      </c>
      <c r="L28" s="2153">
        <f>'[1]2016'!I22+L8</f>
        <v>87209937.689944997</v>
      </c>
      <c r="M28" s="2152">
        <f>'[1]2016'!J22+M8</f>
        <v>2839914</v>
      </c>
      <c r="N28" s="2151">
        <f>'[1]2017'!I22+N8</f>
        <v>90045014.622515008</v>
      </c>
      <c r="O28" s="2151">
        <f>'[1]2017'!J22+O8</f>
        <v>2836079</v>
      </c>
      <c r="P28" s="2136"/>
      <c r="V28" s="2162"/>
      <c r="W28" s="2162"/>
      <c r="X28" s="2162"/>
    </row>
    <row r="29" spans="1:24" ht="5.0999999999999996" customHeight="1" x14ac:dyDescent="0.25">
      <c r="A29" s="2165"/>
      <c r="B29" s="2155"/>
      <c r="C29" s="2156"/>
      <c r="D29" s="2157"/>
      <c r="E29" s="2156"/>
      <c r="F29" s="2157"/>
      <c r="G29" s="2156"/>
      <c r="H29" s="2155"/>
      <c r="I29" s="2156"/>
      <c r="J29" s="2157"/>
      <c r="K29" s="2156"/>
      <c r="L29" s="2157"/>
      <c r="M29" s="2156"/>
      <c r="N29" s="2155"/>
      <c r="O29" s="2156"/>
      <c r="V29" s="2162"/>
      <c r="W29" s="2162"/>
      <c r="X29" s="2162"/>
    </row>
    <row r="30" spans="1:24" ht="12.75" customHeight="1" x14ac:dyDescent="0.25">
      <c r="A30" s="2168" t="s">
        <v>693</v>
      </c>
      <c r="B30" s="2167"/>
      <c r="C30" s="2167"/>
      <c r="D30" s="2167"/>
      <c r="E30" s="2167"/>
      <c r="F30" s="2167"/>
      <c r="G30" s="2167"/>
      <c r="H30" s="2167"/>
      <c r="I30" s="2167"/>
      <c r="J30" s="2167"/>
      <c r="K30" s="2167"/>
      <c r="L30" s="2167"/>
      <c r="M30" s="2167"/>
      <c r="N30" s="2167"/>
      <c r="O30" s="2167"/>
    </row>
    <row r="31" spans="1:24" ht="52.5" customHeight="1" x14ac:dyDescent="0.25">
      <c r="A31" s="2686" t="s">
        <v>818</v>
      </c>
      <c r="B31" s="2686"/>
      <c r="C31" s="2686"/>
      <c r="D31" s="2686"/>
      <c r="E31" s="2686"/>
      <c r="F31" s="2686"/>
      <c r="G31" s="2686"/>
      <c r="H31" s="2686"/>
      <c r="I31" s="2686"/>
      <c r="J31" s="2686"/>
      <c r="K31" s="2686"/>
      <c r="L31" s="2686"/>
      <c r="M31" s="2686"/>
      <c r="N31" s="2686"/>
      <c r="O31" s="2686"/>
      <c r="P31" s="2686"/>
    </row>
    <row r="32" spans="1:24" ht="15" customHeight="1" x14ac:dyDescent="0.25">
      <c r="B32" s="2223"/>
      <c r="C32" s="2223"/>
      <c r="D32" s="2223"/>
      <c r="E32" s="2223"/>
      <c r="F32" s="2223"/>
      <c r="G32" s="2223"/>
      <c r="H32" s="2223"/>
      <c r="I32" s="2223"/>
      <c r="J32" s="2223"/>
      <c r="K32" s="2223"/>
      <c r="L32" s="2223"/>
      <c r="M32" s="2223"/>
      <c r="N32" s="2223"/>
      <c r="O32" s="2223"/>
      <c r="P32" s="2223"/>
    </row>
    <row r="33" spans="1:16" x14ac:dyDescent="0.25">
      <c r="A33" s="2223"/>
      <c r="B33" s="2223"/>
      <c r="C33" s="2223"/>
      <c r="D33" s="2223"/>
      <c r="E33" s="2223"/>
      <c r="F33" s="2223"/>
      <c r="G33" s="2223"/>
      <c r="H33" s="2223"/>
      <c r="I33" s="2223"/>
      <c r="J33" s="2223"/>
      <c r="K33" s="2223"/>
      <c r="L33" s="2223"/>
      <c r="M33" s="2223"/>
      <c r="N33" s="2223"/>
      <c r="O33" s="2223"/>
      <c r="P33" s="2223"/>
    </row>
    <row r="34" spans="1:16" x14ac:dyDescent="0.25">
      <c r="A34" s="2223"/>
      <c r="B34" s="2223"/>
      <c r="C34" s="2223"/>
      <c r="D34" s="2223"/>
      <c r="E34" s="2223"/>
      <c r="F34" s="2223"/>
      <c r="G34" s="2223"/>
      <c r="H34" s="2223"/>
      <c r="I34" s="2223"/>
      <c r="J34" s="2223"/>
      <c r="K34" s="2223"/>
      <c r="L34" s="2223"/>
      <c r="M34" s="2223"/>
      <c r="N34" s="2223"/>
      <c r="O34" s="2223"/>
      <c r="P34" s="2223"/>
    </row>
    <row r="35" spans="1:16" x14ac:dyDescent="0.25">
      <c r="B35" s="2223"/>
      <c r="C35" s="2223"/>
      <c r="D35" s="2223"/>
      <c r="E35" s="2223"/>
      <c r="F35" s="2223"/>
      <c r="G35" s="2223"/>
      <c r="H35" s="2223"/>
      <c r="I35" s="2223"/>
      <c r="J35" s="2223"/>
      <c r="K35" s="2223"/>
      <c r="L35" s="2223"/>
      <c r="M35" s="2223"/>
      <c r="N35" s="2223"/>
      <c r="O35" s="2223"/>
      <c r="P35" s="2223"/>
    </row>
  </sheetData>
  <mergeCells count="24">
    <mergeCell ref="A31:P31"/>
    <mergeCell ref="A2:L2"/>
    <mergeCell ref="N2:P2"/>
    <mergeCell ref="B3:O3"/>
    <mergeCell ref="A4:A5"/>
    <mergeCell ref="B4:C4"/>
    <mergeCell ref="D4:E4"/>
    <mergeCell ref="F4:G4"/>
    <mergeCell ref="H4:I4"/>
    <mergeCell ref="J4:K4"/>
    <mergeCell ref="L4:M4"/>
    <mergeCell ref="N4:O4"/>
    <mergeCell ref="C5:C6"/>
    <mergeCell ref="E5:E6"/>
    <mergeCell ref="G5:G6"/>
    <mergeCell ref="I5:I6"/>
    <mergeCell ref="K5:K6"/>
    <mergeCell ref="U6:U7"/>
    <mergeCell ref="Y6:Y7"/>
    <mergeCell ref="M5:M6"/>
    <mergeCell ref="O5:O6"/>
    <mergeCell ref="V6:V7"/>
    <mergeCell ref="W6:W7"/>
    <mergeCell ref="X6:X7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view="pageBreakPreview" zoomScaleNormal="100" zoomScaleSheetLayoutView="100" workbookViewId="0"/>
  </sheetViews>
  <sheetFormatPr defaultRowHeight="12.75" x14ac:dyDescent="0.25"/>
  <cols>
    <col min="1" max="1" width="12" style="138" customWidth="1"/>
    <col min="2" max="2" width="2.7109375" style="1706" customWidth="1"/>
    <col min="3" max="3" width="80.5703125" style="753" customWidth="1"/>
    <col min="4" max="4" width="9.140625" style="11"/>
    <col min="5" max="5" width="11.7109375" style="11" customWidth="1"/>
    <col min="6" max="7" width="9.140625" style="11"/>
    <col min="8" max="8" width="11.7109375" style="11" customWidth="1"/>
    <col min="9" max="16384" width="9.140625" style="11"/>
  </cols>
  <sheetData>
    <row r="1" spans="1:3" ht="12.75" customHeight="1" x14ac:dyDescent="0.25">
      <c r="B1" s="1703"/>
      <c r="C1" s="750"/>
    </row>
    <row r="2" spans="1:3" x14ac:dyDescent="0.25">
      <c r="B2" s="1704"/>
      <c r="C2" s="1687" t="s">
        <v>503</v>
      </c>
    </row>
    <row r="3" spans="1:3" ht="19.5" customHeight="1" thickBot="1" x14ac:dyDescent="0.25">
      <c r="A3" s="1696" t="s">
        <v>503</v>
      </c>
      <c r="B3" s="1700" t="s">
        <v>45</v>
      </c>
      <c r="C3" s="1721" t="s">
        <v>106</v>
      </c>
    </row>
    <row r="4" spans="1:3" ht="7.5" customHeight="1" x14ac:dyDescent="0.2">
      <c r="A4" s="747"/>
      <c r="B4" s="1705"/>
      <c r="C4" s="751"/>
    </row>
    <row r="5" spans="1:3" ht="39.950000000000003" customHeight="1" x14ac:dyDescent="0.2">
      <c r="A5" s="747"/>
      <c r="B5" s="1702" t="s">
        <v>45</v>
      </c>
      <c r="C5" s="2000" t="s">
        <v>504</v>
      </c>
    </row>
    <row r="6" spans="1:3" ht="39.950000000000003" customHeight="1" x14ac:dyDescent="0.2">
      <c r="A6" s="747"/>
      <c r="B6" s="1702" t="s">
        <v>45</v>
      </c>
      <c r="C6" s="2000" t="s">
        <v>505</v>
      </c>
    </row>
    <row r="7" spans="1:3" ht="39.950000000000003" customHeight="1" x14ac:dyDescent="0.25">
      <c r="A7" s="746"/>
      <c r="B7" s="1702" t="s">
        <v>45</v>
      </c>
      <c r="C7" s="1283" t="s">
        <v>101</v>
      </c>
    </row>
    <row r="8" spans="1:3" ht="39.950000000000003" customHeight="1" x14ac:dyDescent="0.2">
      <c r="A8" s="747"/>
      <c r="B8" s="1702" t="s">
        <v>45</v>
      </c>
      <c r="C8" s="2000" t="s">
        <v>506</v>
      </c>
    </row>
    <row r="9" spans="1:3" ht="39.950000000000003" customHeight="1" x14ac:dyDescent="0.2">
      <c r="A9" s="747"/>
      <c r="B9" s="1702" t="s">
        <v>45</v>
      </c>
      <c r="C9" s="2000" t="s">
        <v>507</v>
      </c>
    </row>
    <row r="10" spans="1:3" ht="39.950000000000003" customHeight="1" x14ac:dyDescent="0.2">
      <c r="A10" s="747"/>
      <c r="B10" s="1702" t="s">
        <v>45</v>
      </c>
      <c r="C10" s="2000" t="s">
        <v>118</v>
      </c>
    </row>
    <row r="11" spans="1:3" ht="39.950000000000003" customHeight="1" x14ac:dyDescent="0.2">
      <c r="A11" s="747"/>
      <c r="B11" s="1702" t="s">
        <v>45</v>
      </c>
      <c r="C11" s="2000" t="s">
        <v>508</v>
      </c>
    </row>
    <row r="12" spans="1:3" ht="39.950000000000003" customHeight="1" x14ac:dyDescent="0.2">
      <c r="A12" s="747"/>
      <c r="B12" s="1702" t="s">
        <v>45</v>
      </c>
      <c r="C12" s="2000" t="s">
        <v>509</v>
      </c>
    </row>
    <row r="13" spans="1:3" ht="39.950000000000003" customHeight="1" x14ac:dyDescent="0.2">
      <c r="A13" s="747"/>
      <c r="B13" s="1702" t="s">
        <v>45</v>
      </c>
      <c r="C13" s="2000" t="s">
        <v>510</v>
      </c>
    </row>
    <row r="14" spans="1:3" ht="39.950000000000003" customHeight="1" x14ac:dyDescent="0.2">
      <c r="A14" s="747"/>
      <c r="B14" s="1702" t="s">
        <v>45</v>
      </c>
      <c r="C14" s="2002" t="s">
        <v>511</v>
      </c>
    </row>
    <row r="15" spans="1:3" ht="39.950000000000003" customHeight="1" x14ac:dyDescent="0.2">
      <c r="A15" s="747"/>
      <c r="B15" s="1702" t="s">
        <v>45</v>
      </c>
      <c r="C15" s="1685" t="s">
        <v>412</v>
      </c>
    </row>
    <row r="16" spans="1:3" ht="39.950000000000003" customHeight="1" x14ac:dyDescent="0.2">
      <c r="A16" s="747"/>
      <c r="B16" s="1702" t="s">
        <v>45</v>
      </c>
      <c r="C16" s="2000" t="s">
        <v>633</v>
      </c>
    </row>
    <row r="17" spans="1:3" ht="39.950000000000003" customHeight="1" x14ac:dyDescent="0.2">
      <c r="A17" s="747"/>
      <c r="B17" s="1702" t="s">
        <v>45</v>
      </c>
      <c r="C17" s="2000" t="s">
        <v>512</v>
      </c>
    </row>
    <row r="18" spans="1:3" ht="39.950000000000003" customHeight="1" x14ac:dyDescent="0.2">
      <c r="A18" s="747"/>
      <c r="B18" s="1702" t="s">
        <v>45</v>
      </c>
      <c r="C18" s="2001" t="s">
        <v>513</v>
      </c>
    </row>
    <row r="19" spans="1:3" ht="39.950000000000003" customHeight="1" x14ac:dyDescent="0.2">
      <c r="A19" s="747"/>
      <c r="B19" s="1702" t="s">
        <v>45</v>
      </c>
      <c r="C19" s="2001" t="s">
        <v>520</v>
      </c>
    </row>
    <row r="20" spans="1:3" ht="39.950000000000003" customHeight="1" x14ac:dyDescent="0.2">
      <c r="A20" s="747"/>
      <c r="B20" s="1702" t="s">
        <v>45</v>
      </c>
      <c r="C20" s="2000" t="s">
        <v>807</v>
      </c>
    </row>
    <row r="21" spans="1:3" ht="39.950000000000003" customHeight="1" x14ac:dyDescent="0.2">
      <c r="A21" s="747"/>
      <c r="B21" s="1702" t="s">
        <v>45</v>
      </c>
      <c r="C21" s="2001" t="s">
        <v>741</v>
      </c>
    </row>
    <row r="22" spans="1:3" ht="39.950000000000003" customHeight="1" x14ac:dyDescent="0.2">
      <c r="A22" s="747"/>
      <c r="B22" s="1702" t="s">
        <v>45</v>
      </c>
      <c r="C22" s="2000" t="s">
        <v>547</v>
      </c>
    </row>
    <row r="23" spans="1:3" ht="39.950000000000003" customHeight="1" x14ac:dyDescent="0.2">
      <c r="A23" s="747"/>
      <c r="B23" s="1702" t="s">
        <v>45</v>
      </c>
      <c r="C23" s="2000" t="s">
        <v>67</v>
      </c>
    </row>
    <row r="24" spans="1:3" ht="39.950000000000003" customHeight="1" x14ac:dyDescent="0.2">
      <c r="A24" s="747"/>
      <c r="B24" s="1702"/>
      <c r="C24" s="752"/>
    </row>
    <row r="25" spans="1:3" ht="39.950000000000003" customHeight="1" x14ac:dyDescent="0.2">
      <c r="A25" s="747"/>
      <c r="B25" s="1702"/>
      <c r="C25" s="752"/>
    </row>
    <row r="26" spans="1:3" ht="39.950000000000003" customHeight="1" x14ac:dyDescent="0.2">
      <c r="A26" s="747"/>
      <c r="B26" s="1702"/>
      <c r="C26" s="752"/>
    </row>
    <row r="27" spans="1:3" ht="39.950000000000003" customHeight="1" x14ac:dyDescent="0.2">
      <c r="A27" s="747"/>
      <c r="B27" s="1702"/>
      <c r="C27" s="752"/>
    </row>
    <row r="28" spans="1:3" ht="39.950000000000003" customHeight="1" x14ac:dyDescent="0.2">
      <c r="A28" s="747"/>
      <c r="B28" s="1702"/>
      <c r="C28" s="752"/>
    </row>
    <row r="29" spans="1:3" ht="39.950000000000003" customHeight="1" x14ac:dyDescent="0.2">
      <c r="A29" s="747"/>
      <c r="B29" s="1702"/>
      <c r="C29" s="752"/>
    </row>
    <row r="30" spans="1:3" ht="39.950000000000003" customHeight="1" x14ac:dyDescent="0.2">
      <c r="A30" s="747"/>
      <c r="B30" s="1702"/>
      <c r="C30" s="754"/>
    </row>
    <row r="31" spans="1:3" ht="39.950000000000003" customHeight="1" x14ac:dyDescent="0.2">
      <c r="A31" s="747"/>
      <c r="B31" s="1702"/>
      <c r="C31" s="754"/>
    </row>
    <row r="32" spans="1:3" ht="39.950000000000003" customHeight="1" x14ac:dyDescent="0.2">
      <c r="A32" s="747"/>
      <c r="B32" s="1702"/>
      <c r="C32" s="752"/>
    </row>
    <row r="33" spans="1:3" ht="39.950000000000003" customHeight="1" x14ac:dyDescent="0.2">
      <c r="A33" s="747"/>
      <c r="B33" s="1702"/>
      <c r="C33" s="754"/>
    </row>
    <row r="34" spans="1:3" ht="39.950000000000003" customHeight="1" x14ac:dyDescent="0.2">
      <c r="A34" s="747"/>
      <c r="B34" s="1702"/>
      <c r="C34" s="752"/>
    </row>
    <row r="35" spans="1:3" ht="39.950000000000003" customHeight="1" x14ac:dyDescent="0.2">
      <c r="A35" s="747"/>
      <c r="B35" s="1702"/>
      <c r="C35" s="752"/>
    </row>
    <row r="36" spans="1:3" ht="39.950000000000003" customHeight="1" x14ac:dyDescent="0.2">
      <c r="A36" s="747"/>
      <c r="B36" s="1702"/>
      <c r="C36" s="752"/>
    </row>
    <row r="37" spans="1:3" ht="39.950000000000003" customHeight="1" x14ac:dyDescent="0.2">
      <c r="A37" s="747"/>
      <c r="B37" s="1702"/>
      <c r="C37" s="752"/>
    </row>
    <row r="38" spans="1:3" ht="39.950000000000003" customHeight="1" x14ac:dyDescent="0.2">
      <c r="A38" s="747"/>
      <c r="B38" s="1702"/>
      <c r="C38" s="752"/>
    </row>
    <row r="39" spans="1:3" ht="39.950000000000003" customHeight="1" x14ac:dyDescent="0.2">
      <c r="A39" s="747"/>
      <c r="B39" s="1702"/>
      <c r="C39" s="752"/>
    </row>
    <row r="40" spans="1:3" ht="39.950000000000003" customHeight="1" x14ac:dyDescent="0.2">
      <c r="A40" s="747"/>
      <c r="B40" s="1702"/>
      <c r="C40" s="752"/>
    </row>
    <row r="41" spans="1:3" ht="39.950000000000003" customHeight="1" x14ac:dyDescent="0.2">
      <c r="A41" s="747"/>
      <c r="B41" s="1702"/>
      <c r="C41" s="754"/>
    </row>
    <row r="42" spans="1:3" ht="39.950000000000003" customHeight="1" x14ac:dyDescent="0.2">
      <c r="A42" s="747"/>
      <c r="B42" s="1702"/>
      <c r="C42" s="754"/>
    </row>
    <row r="43" spans="1:3" ht="39.950000000000003" customHeight="1" x14ac:dyDescent="0.2">
      <c r="A43" s="747"/>
      <c r="B43" s="1702"/>
      <c r="C43" s="752"/>
    </row>
    <row r="44" spans="1:3" ht="12.95" customHeight="1" x14ac:dyDescent="0.2">
      <c r="A44" s="747"/>
      <c r="B44" s="1702"/>
      <c r="C44" s="751"/>
    </row>
    <row r="45" spans="1:3" ht="12.95" customHeight="1" x14ac:dyDescent="0.2">
      <c r="A45" s="747"/>
      <c r="B45" s="1702"/>
      <c r="C45" s="752"/>
    </row>
    <row r="46" spans="1:3" ht="12.95" customHeight="1" x14ac:dyDescent="0.2">
      <c r="A46" s="747"/>
      <c r="B46" s="1702"/>
      <c r="C46" s="752"/>
    </row>
    <row r="47" spans="1:3" ht="12.95" customHeight="1" x14ac:dyDescent="0.2">
      <c r="A47" s="747"/>
      <c r="B47" s="1702"/>
      <c r="C47" s="752"/>
    </row>
    <row r="48" spans="1:3" ht="12.95" customHeight="1" x14ac:dyDescent="0.2">
      <c r="A48" s="747"/>
      <c r="B48" s="1702"/>
      <c r="C48" s="752"/>
    </row>
    <row r="49" spans="1:3" ht="12.95" customHeight="1" x14ac:dyDescent="0.2">
      <c r="A49" s="747"/>
      <c r="B49" s="1702"/>
      <c r="C49" s="752"/>
    </row>
    <row r="50" spans="1:3" ht="12.95" customHeight="1" x14ac:dyDescent="0.2">
      <c r="A50" s="747"/>
      <c r="B50" s="1702"/>
      <c r="C50" s="752"/>
    </row>
    <row r="51" spans="1:3" ht="15" customHeight="1" x14ac:dyDescent="0.25">
      <c r="A51" s="748"/>
    </row>
    <row r="52" spans="1:3" ht="15" customHeight="1" x14ac:dyDescent="0.2">
      <c r="A52" s="1022"/>
      <c r="B52" s="1702"/>
      <c r="C52" s="881"/>
    </row>
    <row r="53" spans="1:3" ht="26.1" customHeight="1" x14ac:dyDescent="0.25">
      <c r="A53" s="749"/>
      <c r="B53" s="1701"/>
      <c r="C53" s="755"/>
    </row>
    <row r="54" spans="1:3" ht="12.95" customHeight="1" x14ac:dyDescent="0.25">
      <c r="A54" s="746"/>
      <c r="B54" s="1720"/>
      <c r="C54" s="755"/>
    </row>
    <row r="55" spans="1:3" ht="12.95" customHeight="1" x14ac:dyDescent="0.25">
      <c r="A55" s="749"/>
      <c r="B55" s="1720"/>
      <c r="C55" s="755"/>
    </row>
    <row r="56" spans="1:3" ht="12.95" customHeight="1" x14ac:dyDescent="0.25">
      <c r="A56" s="746"/>
      <c r="B56" s="1720"/>
      <c r="C56" s="2321"/>
    </row>
    <row r="57" spans="1:3" ht="12.95" customHeight="1" x14ac:dyDescent="0.25">
      <c r="A57" s="746"/>
      <c r="B57" s="1720"/>
      <c r="C57" s="2321"/>
    </row>
    <row r="58" spans="1:3" ht="12.95" customHeight="1" x14ac:dyDescent="0.25">
      <c r="A58" s="746"/>
      <c r="B58" s="1720"/>
      <c r="C58" s="756"/>
    </row>
    <row r="59" spans="1:3" ht="12.95" customHeight="1" x14ac:dyDescent="0.25">
      <c r="A59" s="746"/>
      <c r="B59" s="1720"/>
      <c r="C59" s="756"/>
    </row>
    <row r="60" spans="1:3" ht="12.95" customHeight="1" x14ac:dyDescent="0.25">
      <c r="A60" s="746"/>
      <c r="B60" s="1720"/>
      <c r="C60" s="756"/>
    </row>
    <row r="61" spans="1:3" ht="15" customHeight="1" x14ac:dyDescent="0.2">
      <c r="A61" s="607"/>
      <c r="B61" s="1702"/>
      <c r="C61" s="752"/>
    </row>
    <row r="62" spans="1:3" ht="15" customHeight="1" x14ac:dyDescent="0.25">
      <c r="B62" s="1703"/>
    </row>
    <row r="63" spans="1:3" ht="15" customHeight="1" x14ac:dyDescent="0.25"/>
    <row r="64" spans="1:3" ht="15" customHeight="1" x14ac:dyDescent="0.25"/>
    <row r="65" ht="15" customHeight="1" x14ac:dyDescent="0.25"/>
    <row r="66" ht="15" customHeight="1" x14ac:dyDescent="0.25"/>
  </sheetData>
  <mergeCells count="1">
    <mergeCell ref="C56:C57"/>
  </mergeCells>
  <pageMargins left="0.6692913385826772" right="0.19685039370078741" top="0.31496062992125984" bottom="0.19685039370078741" header="0.23622047244094491" footer="0.15748031496062992"/>
  <pageSetup paperSize="9" firstPageNumber="2" orientation="portrait" useFirstPageNumber="1" r:id="rId1"/>
  <headerFooter scaleWithDoc="0" alignWithMargins="0">
    <oddFooter>&amp;C4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view="pageBreakPreview" zoomScaleNormal="100" zoomScaleSheetLayoutView="100" workbookViewId="0"/>
  </sheetViews>
  <sheetFormatPr defaultRowHeight="15" x14ac:dyDescent="0.25"/>
  <cols>
    <col min="1" max="1" width="30.140625" style="2168" customWidth="1"/>
    <col min="2" max="15" width="7.7109375" style="2131" customWidth="1"/>
    <col min="16" max="16" width="1.7109375" style="2131" customWidth="1"/>
    <col min="17" max="17" width="9.140625" style="2131"/>
    <col min="18" max="18" width="26.140625" style="2213" customWidth="1"/>
    <col min="19" max="25" width="9.85546875" style="2213" bestFit="1" customWidth="1"/>
    <col min="26" max="16384" width="9.140625" style="2131"/>
  </cols>
  <sheetData>
    <row r="2" spans="1:25" ht="16.5" thickBot="1" x14ac:dyDescent="0.3">
      <c r="A2" s="2687" t="s">
        <v>771</v>
      </c>
      <c r="B2" s="2687"/>
      <c r="C2" s="2687"/>
      <c r="D2" s="2687"/>
      <c r="E2" s="2687"/>
      <c r="F2" s="2687"/>
      <c r="G2" s="2687"/>
      <c r="H2" s="2687"/>
      <c r="I2" s="2687"/>
      <c r="J2" s="2687"/>
      <c r="K2" s="2687"/>
      <c r="L2" s="2687"/>
      <c r="M2" s="2687"/>
      <c r="N2" s="2688" t="s">
        <v>800</v>
      </c>
      <c r="O2" s="2688"/>
      <c r="P2" s="2688"/>
    </row>
    <row r="3" spans="1:25" ht="18" customHeight="1" x14ac:dyDescent="0.25">
      <c r="A3" s="2132"/>
      <c r="B3" s="2689"/>
      <c r="C3" s="2689"/>
      <c r="D3" s="2689"/>
      <c r="E3" s="2689"/>
      <c r="F3" s="2689"/>
      <c r="G3" s="2689"/>
      <c r="H3" s="2689"/>
      <c r="I3" s="2689"/>
      <c r="J3" s="2689"/>
      <c r="K3" s="2689"/>
      <c r="L3" s="2689"/>
      <c r="M3" s="2689"/>
      <c r="N3" s="2689"/>
      <c r="O3" s="2689"/>
    </row>
    <row r="4" spans="1:25" ht="12.95" customHeight="1" x14ac:dyDescent="0.25">
      <c r="A4" s="2696" t="s">
        <v>790</v>
      </c>
      <c r="B4" s="2696"/>
      <c r="C4" s="2696"/>
      <c r="D4" s="2696"/>
      <c r="E4" s="2696"/>
      <c r="F4" s="2696"/>
      <c r="G4" s="2696"/>
      <c r="I4" s="2697" t="s">
        <v>791</v>
      </c>
      <c r="J4" s="2697"/>
      <c r="K4" s="2697"/>
      <c r="L4" s="2697"/>
      <c r="M4" s="2697"/>
      <c r="N4" s="2697"/>
      <c r="O4" s="2697"/>
      <c r="P4" s="2697"/>
    </row>
    <row r="5" spans="1:25" ht="23.25" customHeight="1" x14ac:dyDescent="0.25">
      <c r="A5" s="2169"/>
      <c r="B5" s="2170"/>
      <c r="C5" s="2698"/>
      <c r="D5" s="2170"/>
      <c r="E5" s="2698"/>
      <c r="F5" s="2170"/>
      <c r="G5" s="2698"/>
      <c r="H5" s="2170"/>
      <c r="I5" s="2698"/>
      <c r="J5" s="2170"/>
      <c r="K5" s="2698"/>
      <c r="L5" s="2170"/>
      <c r="M5" s="2698"/>
      <c r="N5" s="2170"/>
      <c r="O5" s="2698"/>
      <c r="P5" s="2140"/>
    </row>
    <row r="6" spans="1:25" ht="12" customHeight="1" x14ac:dyDescent="0.25">
      <c r="A6" s="2171"/>
      <c r="B6" s="2172"/>
      <c r="C6" s="2698"/>
      <c r="D6" s="2172"/>
      <c r="E6" s="2698"/>
      <c r="F6" s="2172"/>
      <c r="G6" s="2698"/>
      <c r="H6" s="2172"/>
      <c r="I6" s="2698"/>
      <c r="J6" s="2172"/>
      <c r="K6" s="2698"/>
      <c r="L6" s="2172"/>
      <c r="M6" s="2698"/>
      <c r="N6" s="2172"/>
      <c r="O6" s="2698"/>
      <c r="P6" s="2140"/>
    </row>
    <row r="7" spans="1:25" ht="12" customHeight="1" x14ac:dyDescent="0.25">
      <c r="A7" s="2173"/>
      <c r="B7" s="2143"/>
      <c r="C7" s="2174"/>
      <c r="D7" s="2143"/>
      <c r="E7" s="2174"/>
      <c r="F7" s="2143"/>
      <c r="G7" s="2174"/>
      <c r="H7" s="2143"/>
      <c r="I7" s="2174"/>
      <c r="J7" s="2143"/>
      <c r="K7" s="2174"/>
      <c r="L7" s="2143"/>
      <c r="M7" s="2174"/>
      <c r="N7" s="2143"/>
      <c r="O7" s="2174"/>
      <c r="P7" s="2140"/>
      <c r="R7" s="2214"/>
      <c r="S7" s="2214">
        <v>2011</v>
      </c>
      <c r="T7" s="2214">
        <v>2012</v>
      </c>
      <c r="U7" s="2214">
        <v>2013</v>
      </c>
      <c r="V7" s="2214">
        <v>2014</v>
      </c>
      <c r="W7" s="2214">
        <v>2015</v>
      </c>
      <c r="X7" s="2214">
        <v>2016</v>
      </c>
      <c r="Y7" s="2214">
        <v>2017</v>
      </c>
    </row>
    <row r="8" spans="1:25" ht="15" customHeight="1" x14ac:dyDescent="0.25">
      <c r="A8" s="2175"/>
      <c r="B8" s="2147"/>
      <c r="C8" s="2147"/>
      <c r="D8" s="2147"/>
      <c r="E8" s="2147"/>
      <c r="F8" s="2147"/>
      <c r="G8" s="2147"/>
      <c r="H8" s="2147"/>
      <c r="I8" s="2147"/>
      <c r="J8" s="2147"/>
      <c r="K8" s="2147"/>
      <c r="L8" s="2147"/>
      <c r="M8" s="2147"/>
      <c r="N8" s="2147"/>
      <c r="O8" s="2147"/>
      <c r="P8" s="2140"/>
      <c r="R8" s="2215" t="str">
        <f>'[1]TS-tab'!A8</f>
        <v>zákazníci připojeni přímo k PS</v>
      </c>
      <c r="S8" s="2216">
        <f>'[1]TS-tab'!B8</f>
        <v>186041.46348399992</v>
      </c>
      <c r="T8" s="2216">
        <f>'[1]TS-tab'!D8</f>
        <v>153173.30000000002</v>
      </c>
      <c r="U8" s="2216">
        <f>'[1]TS-tab'!F8</f>
        <v>1235892.3050000002</v>
      </c>
      <c r="V8" s="2216">
        <f>'[1]TS-tab'!H8</f>
        <v>614378.23499999999</v>
      </c>
      <c r="W8" s="2216">
        <f>'[1]TS-tab'!J8</f>
        <v>1412171.2330000002</v>
      </c>
      <c r="X8" s="2216">
        <f>'[1]TS-tab'!L8</f>
        <v>3829947.8149450007</v>
      </c>
      <c r="Y8" s="2216">
        <f>'[1]TS-tab'!N8</f>
        <v>3649007.6605450003</v>
      </c>
    </row>
    <row r="9" spans="1:25" ht="15" customHeight="1" x14ac:dyDescent="0.25">
      <c r="A9" s="2175"/>
      <c r="B9" s="2147"/>
      <c r="C9" s="2147"/>
      <c r="D9" s="2147"/>
      <c r="E9" s="2147"/>
      <c r="F9" s="2147"/>
      <c r="G9" s="2147"/>
      <c r="H9" s="2147"/>
      <c r="I9" s="2147"/>
      <c r="J9" s="2147"/>
      <c r="K9" s="2147"/>
      <c r="L9" s="2147"/>
      <c r="M9" s="2147"/>
      <c r="N9" s="2147"/>
      <c r="O9" s="2147"/>
      <c r="P9" s="2140"/>
      <c r="R9" s="2215" t="str">
        <f>'[1]TS-tab'!A9</f>
        <v>odběr z dálkovodu</v>
      </c>
      <c r="S9" s="2216">
        <f>'[1]TS-tab'!B9</f>
        <v>24414754.37145</v>
      </c>
      <c r="T9" s="2216">
        <f>'[1]TS-tab'!D9</f>
        <v>24367008.777959999</v>
      </c>
      <c r="U9" s="2216">
        <f>'[1]TS-tab'!F9</f>
        <v>23981279.542849999</v>
      </c>
      <c r="V9" s="2216">
        <f>'[1]TS-tab'!H9</f>
        <v>23351837.419780001</v>
      </c>
      <c r="W9" s="2216">
        <f>'[1]TS-tab'!J9</f>
        <v>23514168.522999998</v>
      </c>
      <c r="X9" s="2216">
        <f>'[1]TS-tab'!L9</f>
        <v>24135731.601999998</v>
      </c>
      <c r="Y9" s="2216">
        <f>'[1]TS-tab'!N9</f>
        <v>24867154.788480002</v>
      </c>
    </row>
    <row r="10" spans="1:25" ht="12.95" customHeight="1" x14ac:dyDescent="0.25">
      <c r="A10" s="2176"/>
      <c r="B10" s="2147"/>
      <c r="C10" s="2147"/>
      <c r="D10" s="2147"/>
      <c r="E10" s="2147"/>
      <c r="F10" s="2147"/>
      <c r="G10" s="2147"/>
      <c r="H10" s="2147"/>
      <c r="I10" s="2147"/>
      <c r="J10" s="2147"/>
      <c r="K10" s="2147"/>
      <c r="L10" s="2147"/>
      <c r="M10" s="2147"/>
      <c r="N10" s="2147"/>
      <c r="O10" s="2147"/>
      <c r="P10" s="2140"/>
      <c r="R10" s="2215" t="str">
        <f>'[1]TS-tab'!A10</f>
        <v>z místní sítě</v>
      </c>
      <c r="S10" s="2216">
        <f>'[1]TS-tab'!B10</f>
        <v>22517296.424119998</v>
      </c>
      <c r="T10" s="2216">
        <f>'[1]TS-tab'!D10</f>
        <v>22141992.024039999</v>
      </c>
      <c r="U10" s="2216">
        <f>'[1]TS-tab'!F10</f>
        <v>22116954.04852299</v>
      </c>
      <c r="V10" s="2216">
        <f>'[1]TS-tab'!H10</f>
        <v>20001095.84657</v>
      </c>
      <c r="W10" s="2216">
        <f>'[1]TS-tab'!J10</f>
        <v>20545342.838999998</v>
      </c>
      <c r="X10" s="2216">
        <f>'[1]TS-tab'!L10</f>
        <v>21717847.68</v>
      </c>
      <c r="Y10" s="2216">
        <f>'[1]TS-tab'!N10</f>
        <v>22319576.266190004</v>
      </c>
    </row>
    <row r="11" spans="1:25" ht="12.95" customHeight="1" x14ac:dyDescent="0.25">
      <c r="A11" s="2177"/>
      <c r="B11" s="2147"/>
      <c r="C11" s="2147"/>
      <c r="D11" s="2147"/>
      <c r="E11" s="2147"/>
      <c r="F11" s="2147"/>
      <c r="G11" s="2147"/>
      <c r="H11" s="2147"/>
      <c r="I11" s="2147"/>
      <c r="J11" s="2147"/>
      <c r="K11" s="2147"/>
      <c r="L11" s="2147"/>
      <c r="M11" s="2147"/>
      <c r="N11" s="2147"/>
      <c r="O11" s="2147"/>
      <c r="P11" s="2140"/>
      <c r="R11" s="2215"/>
      <c r="S11" s="2216">
        <f>S7</f>
        <v>2011</v>
      </c>
      <c r="T11" s="2216">
        <f t="shared" ref="T11:Y11" si="0">T7</f>
        <v>2012</v>
      </c>
      <c r="U11" s="2216">
        <f t="shared" si="0"/>
        <v>2013</v>
      </c>
      <c r="V11" s="2216">
        <f t="shared" si="0"/>
        <v>2014</v>
      </c>
      <c r="W11" s="2216">
        <f t="shared" si="0"/>
        <v>2015</v>
      </c>
      <c r="X11" s="2216">
        <f t="shared" si="0"/>
        <v>2016</v>
      </c>
      <c r="Y11" s="2216">
        <f t="shared" si="0"/>
        <v>2017</v>
      </c>
    </row>
    <row r="12" spans="1:25" ht="12.95" customHeight="1" x14ac:dyDescent="0.25">
      <c r="A12" s="2177"/>
      <c r="B12" s="2147"/>
      <c r="C12" s="2147"/>
      <c r="D12" s="2147"/>
      <c r="E12" s="2147"/>
      <c r="F12" s="2147"/>
      <c r="G12" s="2147"/>
      <c r="H12" s="2147"/>
      <c r="I12" s="2147"/>
      <c r="J12" s="2147"/>
      <c r="K12" s="2147"/>
      <c r="L12" s="2147"/>
      <c r="M12" s="2147"/>
      <c r="N12" s="2147"/>
      <c r="O12" s="2147"/>
      <c r="P12" s="2140"/>
      <c r="R12" s="2215" t="str">
        <f>'[1]TS-tab'!A12</f>
        <v>0 - 1,89</v>
      </c>
      <c r="S12" s="2216">
        <f>'[1]TS-tab'!B12</f>
        <v>11799.238782</v>
      </c>
      <c r="T12" s="2216">
        <f>'[1]TS-tab'!D12</f>
        <v>14115.269193</v>
      </c>
      <c r="U12" s="2216">
        <f>'[1]TS-tab'!F12</f>
        <v>11946.625000999997</v>
      </c>
      <c r="V12" s="2216">
        <f>'[1]TS-tab'!H12</f>
        <v>13103.893608337919</v>
      </c>
      <c r="W12" s="2216">
        <f>'[1]TS-tab'!J12</f>
        <v>14143.072</v>
      </c>
      <c r="X12" s="2216">
        <f>'[1]TS-tab'!L12</f>
        <v>12865.852051484051</v>
      </c>
      <c r="Y12" s="2216">
        <f>'[1]TS-tab'!N12</f>
        <v>14207.550281356083</v>
      </c>
    </row>
    <row r="13" spans="1:25" ht="12.95" customHeight="1" x14ac:dyDescent="0.25">
      <c r="A13" s="2177"/>
      <c r="B13" s="2147"/>
      <c r="C13" s="2147"/>
      <c r="D13" s="2147"/>
      <c r="E13" s="2147"/>
      <c r="F13" s="2147"/>
      <c r="G13" s="2147"/>
      <c r="H13" s="2147"/>
      <c r="I13" s="2147"/>
      <c r="J13" s="2147"/>
      <c r="K13" s="2147"/>
      <c r="L13" s="2147"/>
      <c r="M13" s="2147"/>
      <c r="N13" s="2147"/>
      <c r="O13" s="2147"/>
      <c r="P13" s="2140"/>
      <c r="R13" s="2215" t="str">
        <f>'[1]TS-tab'!A13</f>
        <v>1,89 - 7,56</v>
      </c>
      <c r="S13" s="2216">
        <f>'[1]TS-tab'!B13</f>
        <v>82730.466430999892</v>
      </c>
      <c r="T13" s="2216">
        <f>'[1]TS-tab'!D13</f>
        <v>96507.368466999906</v>
      </c>
      <c r="U13" s="2216">
        <f>'[1]TS-tab'!F13</f>
        <v>95165.014875999856</v>
      </c>
      <c r="V13" s="2216">
        <f>'[1]TS-tab'!H13</f>
        <v>123816.61024736104</v>
      </c>
      <c r="W13" s="2216">
        <f>'[1]TS-tab'!J13</f>
        <v>80477.180000000008</v>
      </c>
      <c r="X13" s="2216">
        <f>'[1]TS-tab'!L13</f>
        <v>111562.05009446271</v>
      </c>
      <c r="Y13" s="2216">
        <f>'[1]TS-tab'!N13</f>
        <v>99316.179315678324</v>
      </c>
    </row>
    <row r="14" spans="1:25" ht="12.95" customHeight="1" x14ac:dyDescent="0.25">
      <c r="A14" s="2177"/>
      <c r="B14" s="2147"/>
      <c r="C14" s="2147"/>
      <c r="D14" s="2147"/>
      <c r="E14" s="2147"/>
      <c r="F14" s="2147"/>
      <c r="G14" s="2147"/>
      <c r="H14" s="2147"/>
      <c r="I14" s="2147"/>
      <c r="J14" s="2147"/>
      <c r="K14" s="2147"/>
      <c r="L14" s="2147"/>
      <c r="M14" s="2147"/>
      <c r="N14" s="2147"/>
      <c r="O14" s="2147"/>
      <c r="P14" s="2140"/>
      <c r="R14" s="2215" t="str">
        <f>'[1]TS-tab'!A14</f>
        <v>7,56 - 15</v>
      </c>
      <c r="S14" s="2216">
        <f>'[1]TS-tab'!B14</f>
        <v>317121.312515</v>
      </c>
      <c r="T14" s="2216">
        <f>'[1]TS-tab'!D14</f>
        <v>310032.04458800005</v>
      </c>
      <c r="U14" s="2216">
        <f>'[1]TS-tab'!F14</f>
        <v>308503.41960399982</v>
      </c>
      <c r="V14" s="2216">
        <f>'[1]TS-tab'!H14</f>
        <v>335358.7588270597</v>
      </c>
      <c r="W14" s="2216">
        <f>'[1]TS-tab'!J14</f>
        <v>341587.24400000001</v>
      </c>
      <c r="X14" s="2216">
        <f>'[1]TS-tab'!L14</f>
        <v>336798.8942571283</v>
      </c>
      <c r="Y14" s="2216">
        <f>'[1]TS-tab'!N14</f>
        <v>318403.09956751292</v>
      </c>
    </row>
    <row r="15" spans="1:25" ht="12.95" customHeight="1" x14ac:dyDescent="0.25">
      <c r="A15" s="2177"/>
      <c r="B15" s="2147"/>
      <c r="C15" s="2147"/>
      <c r="D15" s="2147"/>
      <c r="E15" s="2147"/>
      <c r="F15" s="2147"/>
      <c r="G15" s="2147"/>
      <c r="H15" s="2147"/>
      <c r="I15" s="2147"/>
      <c r="J15" s="2147"/>
      <c r="K15" s="2147"/>
      <c r="L15" s="2147"/>
      <c r="M15" s="2147"/>
      <c r="N15" s="2147"/>
      <c r="O15" s="2147"/>
      <c r="P15" s="2140"/>
      <c r="R15" s="2215" t="str">
        <f>'[1]TS-tab'!A15</f>
        <v>15 - 25</v>
      </c>
      <c r="S15" s="2216">
        <f>'[1]TS-tab'!B15</f>
        <v>511655.73515499989</v>
      </c>
      <c r="T15" s="2216">
        <f>'[1]TS-tab'!D15</f>
        <v>525736.94316300005</v>
      </c>
      <c r="U15" s="2216">
        <f>'[1]TS-tab'!F15</f>
        <v>524626.72059599974</v>
      </c>
      <c r="V15" s="2216">
        <f>'[1]TS-tab'!H15</f>
        <v>523919.65455827466</v>
      </c>
      <c r="W15" s="2216">
        <f>'[1]TS-tab'!J15</f>
        <v>516141.196</v>
      </c>
      <c r="X15" s="2216">
        <f>'[1]TS-tab'!L15</f>
        <v>560344.60785299737</v>
      </c>
      <c r="Y15" s="2216">
        <f>'[1]TS-tab'!N15</f>
        <v>548723.0592909971</v>
      </c>
    </row>
    <row r="16" spans="1:25" ht="12.95" customHeight="1" x14ac:dyDescent="0.25">
      <c r="A16" s="2177"/>
      <c r="B16" s="2147"/>
      <c r="C16" s="2147"/>
      <c r="D16" s="2147"/>
      <c r="E16" s="2147"/>
      <c r="F16" s="2147"/>
      <c r="G16" s="2147"/>
      <c r="H16" s="2147"/>
      <c r="I16" s="2147"/>
      <c r="J16" s="2147"/>
      <c r="K16" s="2147"/>
      <c r="L16" s="2147"/>
      <c r="M16" s="2147"/>
      <c r="N16" s="2147"/>
      <c r="O16" s="2147"/>
      <c r="P16" s="2140"/>
      <c r="R16" s="2215" t="str">
        <f>'[1]TS-tab'!A16</f>
        <v>25 - 45</v>
      </c>
      <c r="S16" s="2216">
        <f>'[1]TS-tab'!B16</f>
        <v>1026437.1281749997</v>
      </c>
      <c r="T16" s="2216">
        <f>'[1]TS-tab'!D16</f>
        <v>1079011.1251299998</v>
      </c>
      <c r="U16" s="2216">
        <f>'[1]TS-tab'!F16</f>
        <v>1116784.3136299993</v>
      </c>
      <c r="V16" s="2216">
        <f>'[1]TS-tab'!H16</f>
        <v>1016327.2036509507</v>
      </c>
      <c r="W16" s="2216">
        <f>'[1]TS-tab'!J16</f>
        <v>1040029.306</v>
      </c>
      <c r="X16" s="2216">
        <f>'[1]TS-tab'!L16</f>
        <v>1155922.1782843508</v>
      </c>
      <c r="Y16" s="2216">
        <f>'[1]TS-tab'!N16</f>
        <v>1159741.5075158244</v>
      </c>
    </row>
    <row r="17" spans="1:25" ht="12.95" customHeight="1" x14ac:dyDescent="0.25">
      <c r="A17" s="2177"/>
      <c r="B17" s="2147"/>
      <c r="C17" s="2147"/>
      <c r="D17" s="2147"/>
      <c r="E17" s="2147"/>
      <c r="F17" s="2147"/>
      <c r="G17" s="2147"/>
      <c r="H17" s="2147"/>
      <c r="I17" s="2147"/>
      <c r="J17" s="2147"/>
      <c r="K17" s="2147"/>
      <c r="L17" s="2147"/>
      <c r="M17" s="2147"/>
      <c r="N17" s="2147"/>
      <c r="O17" s="2147"/>
      <c r="P17" s="2140"/>
      <c r="R17" s="2215" t="str">
        <f>'[1]TS-tab'!A17</f>
        <v>45 - 63</v>
      </c>
      <c r="S17" s="2216">
        <f>'[1]TS-tab'!B17</f>
        <v>792002.33832799993</v>
      </c>
      <c r="T17" s="2216">
        <f>'[1]TS-tab'!D17</f>
        <v>822998.73365599988</v>
      </c>
      <c r="U17" s="2216">
        <f>'[1]TS-tab'!F17</f>
        <v>822665.90019499953</v>
      </c>
      <c r="V17" s="2216">
        <f>'[1]TS-tab'!H17</f>
        <v>732383.47698900523</v>
      </c>
      <c r="W17" s="2216">
        <f>'[1]TS-tab'!J17</f>
        <v>783071.53300000005</v>
      </c>
      <c r="X17" s="2216">
        <f>'[1]TS-tab'!L17</f>
        <v>840517.30001507001</v>
      </c>
      <c r="Y17" s="2216">
        <f>'[1]TS-tab'!N17</f>
        <v>856812.73201745551</v>
      </c>
    </row>
    <row r="18" spans="1:25" ht="12.95" customHeight="1" x14ac:dyDescent="0.25">
      <c r="A18" s="2178"/>
      <c r="B18" s="2147"/>
      <c r="C18" s="2147"/>
      <c r="D18" s="2147"/>
      <c r="E18" s="2147"/>
      <c r="F18" s="2147"/>
      <c r="G18" s="2147"/>
      <c r="H18" s="2147"/>
      <c r="I18" s="2147"/>
      <c r="J18" s="2147"/>
      <c r="K18" s="2147"/>
      <c r="L18" s="2147"/>
      <c r="M18" s="2147"/>
      <c r="N18" s="2147"/>
      <c r="O18" s="2147"/>
      <c r="P18" s="2140"/>
      <c r="R18" s="2215" t="str">
        <f>'[1]TS-tab'!A18</f>
        <v>63 - 630</v>
      </c>
      <c r="S18" s="2216">
        <f>'[1]TS-tab'!B18</f>
        <v>9518872.048541991</v>
      </c>
      <c r="T18" s="2216">
        <f>'[1]TS-tab'!D18</f>
        <v>9790329.5285710003</v>
      </c>
      <c r="U18" s="2216">
        <f>'[1]TS-tab'!F18</f>
        <v>10020160.631873984</v>
      </c>
      <c r="V18" s="2216">
        <f>'[1]TS-tab'!H18</f>
        <v>7796080.9448002111</v>
      </c>
      <c r="W18" s="2216">
        <f>'[1]TS-tab'!J18</f>
        <v>8648160.9139999989</v>
      </c>
      <c r="X18" s="2216">
        <f>'[1]TS-tab'!L18</f>
        <v>9521332.8044445086</v>
      </c>
      <c r="Y18" s="2216">
        <f>'[1]TS-tab'!N18</f>
        <v>10413834.535984188</v>
      </c>
    </row>
    <row r="19" spans="1:25" ht="12.95" customHeight="1" x14ac:dyDescent="0.25">
      <c r="A19" s="2699"/>
      <c r="B19" s="2699"/>
      <c r="C19" s="2699"/>
      <c r="D19" s="2699"/>
      <c r="E19" s="2699"/>
      <c r="F19" s="2699"/>
      <c r="G19" s="2699"/>
      <c r="H19" s="2699"/>
      <c r="I19" s="2699"/>
      <c r="J19" s="2699"/>
      <c r="K19" s="2699"/>
      <c r="L19" s="2699"/>
      <c r="M19" s="2699"/>
      <c r="N19" s="2699"/>
      <c r="O19" s="2699"/>
      <c r="P19" s="2699"/>
      <c r="R19" s="2215"/>
      <c r="S19" s="2216">
        <f>S11</f>
        <v>2011</v>
      </c>
      <c r="T19" s="2216">
        <f t="shared" ref="T19:Y19" si="1">T11</f>
        <v>2012</v>
      </c>
      <c r="U19" s="2216">
        <f t="shared" si="1"/>
        <v>2013</v>
      </c>
      <c r="V19" s="2216">
        <f t="shared" si="1"/>
        <v>2014</v>
      </c>
      <c r="W19" s="2216">
        <f t="shared" si="1"/>
        <v>2015</v>
      </c>
      <c r="X19" s="2216">
        <f t="shared" si="1"/>
        <v>2016</v>
      </c>
      <c r="Y19" s="2216">
        <f t="shared" si="1"/>
        <v>2017</v>
      </c>
    </row>
    <row r="20" spans="1:25" ht="12.95" customHeight="1" x14ac:dyDescent="0.25">
      <c r="A20" s="2177"/>
      <c r="B20" s="2147"/>
      <c r="C20" s="2147"/>
      <c r="D20" s="2147"/>
      <c r="E20" s="2147"/>
      <c r="F20" s="2147"/>
      <c r="G20" s="2147"/>
      <c r="H20" s="2147"/>
      <c r="I20" s="2147"/>
      <c r="J20" s="2147"/>
      <c r="K20" s="2147"/>
      <c r="L20" s="2147"/>
      <c r="M20" s="2147"/>
      <c r="N20" s="2147"/>
      <c r="O20" s="2147"/>
      <c r="P20" s="2140"/>
      <c r="R20" s="2215" t="str">
        <f>'[1]TS-tab'!A20</f>
        <v>0 - 1,89</v>
      </c>
      <c r="S20" s="2216">
        <f>'[1]TS-tab'!B20</f>
        <v>504296.89999400004</v>
      </c>
      <c r="T20" s="2216">
        <f>'[1]TS-tab'!D20</f>
        <v>559139.02674000023</v>
      </c>
      <c r="U20" s="2216">
        <f>'[1]TS-tab'!F20</f>
        <v>512721.76082900044</v>
      </c>
      <c r="V20" s="2216">
        <f>'[1]TS-tab'!H20</f>
        <v>509723.57878980966</v>
      </c>
      <c r="W20" s="2216">
        <f>'[1]TS-tab'!J20</f>
        <v>504998.58600000001</v>
      </c>
      <c r="X20" s="2216">
        <f>'[1]TS-tab'!L20</f>
        <v>520999.24463956594</v>
      </c>
      <c r="Y20" s="2216">
        <f>'[1]TS-tab'!N20</f>
        <v>487845.00729306432</v>
      </c>
    </row>
    <row r="21" spans="1:25" ht="12.95" customHeight="1" x14ac:dyDescent="0.25">
      <c r="A21" s="2700" t="s">
        <v>792</v>
      </c>
      <c r="B21" s="2700"/>
      <c r="C21" s="2700"/>
      <c r="D21" s="2700"/>
      <c r="E21" s="2700"/>
      <c r="F21" s="2700"/>
      <c r="G21" s="2700"/>
      <c r="I21" s="2701" t="s">
        <v>793</v>
      </c>
      <c r="J21" s="2701"/>
      <c r="K21" s="2701"/>
      <c r="L21" s="2701"/>
      <c r="M21" s="2701"/>
      <c r="N21" s="2701"/>
      <c r="O21" s="2701"/>
      <c r="P21" s="2701"/>
      <c r="R21" s="2215" t="str">
        <f>'[1]TS-tab'!A21</f>
        <v>1,89 - 7,56</v>
      </c>
      <c r="S21" s="2216">
        <f>'[1]TS-tab'!B21</f>
        <v>1188411.6807349992</v>
      </c>
      <c r="T21" s="2216">
        <f>'[1]TS-tab'!D21</f>
        <v>1383234.4910299997</v>
      </c>
      <c r="U21" s="2216">
        <f>'[1]TS-tab'!F21</f>
        <v>1394545.3752979985</v>
      </c>
      <c r="V21" s="2216">
        <f>'[1]TS-tab'!H21</f>
        <v>1881753.4639028551</v>
      </c>
      <c r="W21" s="2216">
        <f>'[1]TS-tab'!J21</f>
        <v>1113617.6629999999</v>
      </c>
      <c r="X21" s="2216">
        <f>'[1]TS-tab'!L21</f>
        <v>1670801.3867941953</v>
      </c>
      <c r="Y21" s="2216">
        <f>'[1]TS-tab'!N21</f>
        <v>1513725.3582766468</v>
      </c>
    </row>
    <row r="22" spans="1:25" ht="12.95" customHeight="1" x14ac:dyDescent="0.25">
      <c r="A22" s="2177"/>
      <c r="B22" s="2147"/>
      <c r="C22" s="2147"/>
      <c r="D22" s="2147"/>
      <c r="E22" s="2147"/>
      <c r="F22" s="2147"/>
      <c r="G22" s="2147"/>
      <c r="H22" s="2147"/>
      <c r="I22" s="2695"/>
      <c r="J22" s="2695"/>
      <c r="K22" s="2695"/>
      <c r="L22" s="2695"/>
      <c r="M22" s="2695"/>
      <c r="N22" s="2695"/>
      <c r="O22" s="2695"/>
      <c r="P22" s="2695"/>
      <c r="R22" s="2215" t="str">
        <f>'[1]TS-tab'!A22</f>
        <v>7,56 - 15</v>
      </c>
      <c r="S22" s="2216">
        <f>'[1]TS-tab'!B22</f>
        <v>4686136.8582219994</v>
      </c>
      <c r="T22" s="2216">
        <f>'[1]TS-tab'!D22</f>
        <v>4914038.4101290004</v>
      </c>
      <c r="U22" s="2216">
        <f>'[1]TS-tab'!F22</f>
        <v>4771266.973282</v>
      </c>
      <c r="V22" s="2216">
        <f>'[1]TS-tab'!H22</f>
        <v>5488567.0253040111</v>
      </c>
      <c r="W22" s="2216">
        <f>'[1]TS-tab'!J22</f>
        <v>5508407.8030000003</v>
      </c>
      <c r="X22" s="2216">
        <f>'[1]TS-tab'!L22</f>
        <v>5475166.3686730787</v>
      </c>
      <c r="Y22" s="2216">
        <f>'[1]TS-tab'!N22</f>
        <v>5094859.2620210024</v>
      </c>
    </row>
    <row r="23" spans="1:25" ht="12.95" customHeight="1" x14ac:dyDescent="0.25">
      <c r="A23" s="2177"/>
      <c r="B23" s="2147"/>
      <c r="C23" s="2147"/>
      <c r="D23" s="2147"/>
      <c r="E23" s="2147"/>
      <c r="F23" s="2147"/>
      <c r="G23" s="2147"/>
      <c r="H23" s="2147"/>
      <c r="I23" s="2147"/>
      <c r="J23" s="2147"/>
      <c r="K23" s="2147"/>
      <c r="L23" s="2147"/>
      <c r="M23" s="2147"/>
      <c r="N23" s="2147"/>
      <c r="O23" s="2147"/>
      <c r="P23" s="2140"/>
      <c r="R23" s="2215" t="str">
        <f>'[1]TS-tab'!A23</f>
        <v>15 - 25</v>
      </c>
      <c r="S23" s="2216">
        <f>'[1]TS-tab'!B23</f>
        <v>7878327.4487959985</v>
      </c>
      <c r="T23" s="2216">
        <f>'[1]TS-tab'!D23</f>
        <v>8202299.7308200002</v>
      </c>
      <c r="U23" s="2216">
        <f>'[1]TS-tab'!F23</f>
        <v>8001272.6840059971</v>
      </c>
      <c r="V23" s="2216">
        <f>'[1]TS-tab'!H23</f>
        <v>7473193.0862098094</v>
      </c>
      <c r="W23" s="2216">
        <f>'[1]TS-tab'!J23</f>
        <v>7768172.5099999998</v>
      </c>
      <c r="X23" s="2216">
        <f>'[1]TS-tab'!L23</f>
        <v>8352134.3274809718</v>
      </c>
      <c r="Y23" s="2216">
        <f>'[1]TS-tab'!N23</f>
        <v>8265932.4977369672</v>
      </c>
    </row>
    <row r="24" spans="1:25" ht="12.95" customHeight="1" x14ac:dyDescent="0.25">
      <c r="A24" s="2177"/>
      <c r="B24" s="2147"/>
      <c r="C24" s="2147"/>
      <c r="D24" s="2147"/>
      <c r="E24" s="2147"/>
      <c r="F24" s="2147"/>
      <c r="G24" s="2147"/>
      <c r="H24" s="2147"/>
      <c r="I24" s="2147"/>
      <c r="J24" s="2147"/>
      <c r="K24" s="2147"/>
      <c r="L24" s="2147"/>
      <c r="M24" s="2147"/>
      <c r="N24" s="2147"/>
      <c r="O24" s="2147"/>
      <c r="P24" s="2140"/>
      <c r="R24" s="2215" t="str">
        <f>'[1]TS-tab'!A24</f>
        <v>25 - 45</v>
      </c>
      <c r="S24" s="2216">
        <f>'[1]TS-tab'!B24</f>
        <v>9278723.9788949993</v>
      </c>
      <c r="T24" s="2216">
        <f>'[1]TS-tab'!D24</f>
        <v>8826859.3298419993</v>
      </c>
      <c r="U24" s="2216">
        <f>'[1]TS-tab'!F24</f>
        <v>9320148.7792099956</v>
      </c>
      <c r="V24" s="2216">
        <f>'[1]TS-tab'!H24</f>
        <v>4991073.5360998977</v>
      </c>
      <c r="W24" s="2216">
        <f>'[1]TS-tab'!J24</f>
        <v>6785664.7669999991</v>
      </c>
      <c r="X24" s="2216">
        <f>'[1]TS-tab'!L24</f>
        <v>7622782.8458727272</v>
      </c>
      <c r="Y24" s="2216">
        <f>'[1]TS-tab'!N24</f>
        <v>8721404.2015460376</v>
      </c>
    </row>
    <row r="25" spans="1:25" ht="12.95" customHeight="1" x14ac:dyDescent="0.25">
      <c r="A25" s="2177"/>
      <c r="B25" s="2147"/>
      <c r="C25" s="2147"/>
      <c r="D25" s="2147"/>
      <c r="E25" s="2147"/>
      <c r="F25" s="2147"/>
      <c r="G25" s="2147"/>
      <c r="H25" s="2147"/>
      <c r="I25" s="2147"/>
      <c r="J25" s="2147"/>
      <c r="K25" s="2147"/>
      <c r="L25" s="2147"/>
      <c r="M25" s="2147"/>
      <c r="N25" s="2147"/>
      <c r="O25" s="2147"/>
      <c r="P25" s="2140"/>
      <c r="R25" s="2215" t="str">
        <f>'[1]TS-tab'!A25</f>
        <v>45 - 63</v>
      </c>
      <c r="S25" s="2216">
        <f>'[1]TS-tab'!B25</f>
        <v>1554057.6720090001</v>
      </c>
      <c r="T25" s="2216">
        <f>'[1]TS-tab'!D25</f>
        <v>1267826.9206539998</v>
      </c>
      <c r="U25" s="2216">
        <f>'[1]TS-tab'!F25</f>
        <v>1436421.2979679992</v>
      </c>
      <c r="V25" s="2216">
        <f>'[1]TS-tab'!H25</f>
        <v>446199.3853124305</v>
      </c>
      <c r="W25" s="2216">
        <f>'[1]TS-tab'!J25</f>
        <v>832468.37699999998</v>
      </c>
      <c r="X25" s="2216">
        <f>'[1]TS-tab'!L25</f>
        <v>916276.58158523124</v>
      </c>
      <c r="Y25" s="2216">
        <f>'[1]TS-tab'!N25</f>
        <v>1175113.939606647</v>
      </c>
    </row>
    <row r="26" spans="1:25" ht="12.95" customHeight="1" x14ac:dyDescent="0.25">
      <c r="A26" s="2179"/>
      <c r="B26" s="2147"/>
      <c r="C26" s="2147"/>
      <c r="D26" s="2147"/>
      <c r="E26" s="2147"/>
      <c r="F26" s="2147"/>
      <c r="G26" s="2147"/>
      <c r="H26" s="2147"/>
      <c r="I26" s="2147"/>
      <c r="J26" s="2147"/>
      <c r="K26" s="2147"/>
      <c r="L26" s="2147"/>
      <c r="M26" s="2147"/>
      <c r="N26" s="2147"/>
      <c r="O26" s="2147"/>
      <c r="P26" s="2140"/>
      <c r="R26" s="2215" t="str">
        <f>'[1]TS-tab'!A26</f>
        <v>63 - 630</v>
      </c>
      <c r="S26" s="2216">
        <f>'[1]TS-tab'!B26</f>
        <v>622431.35119500011</v>
      </c>
      <c r="T26" s="2216">
        <f>'[1]TS-tab'!D26</f>
        <v>525458.02798000001</v>
      </c>
      <c r="U26" s="2216">
        <f>'[1]TS-tab'!F26</f>
        <v>566274.33273899986</v>
      </c>
      <c r="V26" s="2216">
        <f>'[1]TS-tab'!H26</f>
        <v>232016.15081998546</v>
      </c>
      <c r="W26" s="2216">
        <f>'[1]TS-tab'!J26</f>
        <v>408832.78300000005</v>
      </c>
      <c r="X26" s="2216">
        <f>'[1]TS-tab'!L26</f>
        <v>428906.15095421666</v>
      </c>
      <c r="Y26" s="2216">
        <f>'[1]TS-tab'!N26</f>
        <v>539356.97684662067</v>
      </c>
    </row>
    <row r="27" spans="1:25" ht="12.95" customHeight="1" x14ac:dyDescent="0.25">
      <c r="A27" s="2180"/>
      <c r="B27" s="2147"/>
      <c r="C27" s="2147"/>
      <c r="D27" s="2147"/>
      <c r="E27" s="2147"/>
      <c r="F27" s="2147"/>
      <c r="G27" s="2147"/>
      <c r="H27" s="2147"/>
      <c r="I27" s="2147"/>
      <c r="J27" s="2147"/>
      <c r="K27" s="2147"/>
      <c r="L27" s="2147"/>
      <c r="M27" s="2147"/>
      <c r="N27" s="2147"/>
      <c r="O27" s="2147"/>
      <c r="P27" s="2140"/>
      <c r="R27" s="2215"/>
      <c r="S27" s="2216"/>
      <c r="T27" s="2216"/>
      <c r="U27" s="2216"/>
      <c r="V27" s="2216"/>
      <c r="W27" s="2216"/>
      <c r="X27" s="2216"/>
      <c r="Y27" s="2216"/>
    </row>
    <row r="28" spans="1:25" ht="12.95" customHeight="1" x14ac:dyDescent="0.25">
      <c r="A28" s="2166"/>
      <c r="B28" s="2147"/>
      <c r="C28" s="2147"/>
      <c r="D28" s="2147"/>
      <c r="E28" s="2147"/>
      <c r="F28" s="2147"/>
      <c r="G28" s="2147"/>
      <c r="H28" s="2147"/>
      <c r="I28" s="2147"/>
      <c r="J28" s="2147"/>
      <c r="K28" s="2147"/>
      <c r="L28" s="2147"/>
      <c r="M28" s="2147"/>
      <c r="N28" s="2147"/>
      <c r="O28" s="2147"/>
      <c r="P28" s="2140"/>
      <c r="R28" s="2215"/>
      <c r="S28" s="2216">
        <f>S7</f>
        <v>2011</v>
      </c>
      <c r="T28" s="2216">
        <f t="shared" ref="T28:Y28" si="2">T7</f>
        <v>2012</v>
      </c>
      <c r="U28" s="2216">
        <f t="shared" si="2"/>
        <v>2013</v>
      </c>
      <c r="V28" s="2216">
        <f t="shared" si="2"/>
        <v>2014</v>
      </c>
      <c r="W28" s="2216">
        <f t="shared" si="2"/>
        <v>2015</v>
      </c>
      <c r="X28" s="2216">
        <f t="shared" si="2"/>
        <v>2016</v>
      </c>
      <c r="Y28" s="2216">
        <f t="shared" si="2"/>
        <v>2017</v>
      </c>
    </row>
    <row r="29" spans="1:25" ht="12.95" customHeight="1" x14ac:dyDescent="0.25">
      <c r="A29" s="2166"/>
      <c r="B29" s="2167"/>
      <c r="C29" s="2167"/>
      <c r="D29" s="2167"/>
      <c r="E29" s="2167"/>
      <c r="F29" s="2167"/>
      <c r="G29" s="2167"/>
      <c r="H29" s="2167"/>
      <c r="I29" s="2167"/>
      <c r="J29" s="2167"/>
      <c r="K29" s="2167"/>
      <c r="L29" s="2167"/>
      <c r="M29" s="2167"/>
      <c r="N29" s="2167"/>
      <c r="O29" s="2167"/>
      <c r="P29" s="2140"/>
      <c r="R29" s="2215" t="str">
        <f>'[1]TS-tab'!A7</f>
        <v>VO+SO</v>
      </c>
      <c r="S29" s="2216">
        <f>SUM(S8:S10)</f>
        <v>47118092.259053998</v>
      </c>
      <c r="T29" s="2216">
        <f t="shared" ref="T29:Y29" si="3">SUM(T8:T10)</f>
        <v>46662174.101999998</v>
      </c>
      <c r="U29" s="2216">
        <f t="shared" si="3"/>
        <v>47334125.896372989</v>
      </c>
      <c r="V29" s="2216">
        <f t="shared" si="3"/>
        <v>43967311.501350001</v>
      </c>
      <c r="W29" s="2216">
        <f t="shared" si="3"/>
        <v>45471682.594999999</v>
      </c>
      <c r="X29" s="2216">
        <f t="shared" si="3"/>
        <v>49683527.096945003</v>
      </c>
      <c r="Y29" s="2216">
        <f t="shared" si="3"/>
        <v>50835738.715215005</v>
      </c>
    </row>
    <row r="30" spans="1:25" ht="12.95" customHeight="1" x14ac:dyDescent="0.25">
      <c r="A30" s="2181"/>
      <c r="B30" s="2182"/>
      <c r="C30" s="2693"/>
      <c r="D30" s="2182"/>
      <c r="E30" s="2693"/>
      <c r="F30" s="2182"/>
      <c r="G30" s="2693"/>
      <c r="H30" s="2182"/>
      <c r="I30" s="2693"/>
      <c r="J30" s="2182"/>
      <c r="K30" s="2693"/>
      <c r="L30" s="2182"/>
      <c r="M30" s="2693"/>
      <c r="N30" s="2182"/>
      <c r="O30" s="2693"/>
      <c r="P30" s="2140"/>
      <c r="R30" s="2215" t="str">
        <f>'[1]TS-tab'!A27</f>
        <v>MO+DOM</v>
      </c>
      <c r="S30" s="2216">
        <f>SUM(S12:S18)+SUM(S20:S26)</f>
        <v>37973004.157773986</v>
      </c>
      <c r="T30" s="2216">
        <f t="shared" ref="T30:Y30" si="4">SUM(T12:T18)+SUM(T20:T26)</f>
        <v>38317586.949962996</v>
      </c>
      <c r="U30" s="2216">
        <f t="shared" si="4"/>
        <v>38902503.82910797</v>
      </c>
      <c r="V30" s="2216">
        <f t="shared" si="4"/>
        <v>31563516.76912</v>
      </c>
      <c r="W30" s="2216">
        <f t="shared" si="4"/>
        <v>34345772.934</v>
      </c>
      <c r="X30" s="2216">
        <f t="shared" si="4"/>
        <v>37526410.592999995</v>
      </c>
      <c r="Y30" s="2216">
        <f t="shared" si="4"/>
        <v>39209275.907300003</v>
      </c>
    </row>
    <row r="31" spans="1:25" ht="12" customHeight="1" x14ac:dyDescent="0.25">
      <c r="A31" s="2183"/>
      <c r="B31" s="2184"/>
      <c r="C31" s="2693"/>
      <c r="D31" s="2184"/>
      <c r="E31" s="2693"/>
      <c r="F31" s="2184"/>
      <c r="G31" s="2693"/>
      <c r="H31" s="2184"/>
      <c r="I31" s="2693"/>
      <c r="J31" s="2184"/>
      <c r="K31" s="2693"/>
      <c r="L31" s="2184"/>
      <c r="M31" s="2693"/>
      <c r="N31" s="2184"/>
      <c r="O31" s="2693"/>
      <c r="P31" s="2140"/>
    </row>
    <row r="32" spans="1:25" ht="14.1" customHeight="1" x14ac:dyDescent="0.25">
      <c r="A32" s="2185"/>
      <c r="B32" s="2147"/>
      <c r="C32" s="2147"/>
      <c r="D32" s="2147"/>
      <c r="E32" s="2147"/>
      <c r="F32" s="2147"/>
      <c r="G32" s="2147"/>
      <c r="H32" s="2147"/>
      <c r="I32" s="2147"/>
      <c r="J32" s="2147"/>
      <c r="K32" s="2147"/>
      <c r="L32" s="2147"/>
      <c r="M32" s="2147"/>
      <c r="N32" s="2147"/>
      <c r="O32" s="2147"/>
      <c r="P32" s="2140"/>
    </row>
    <row r="33" spans="1:19" ht="14.1" customHeight="1" x14ac:dyDescent="0.25">
      <c r="A33" s="2185"/>
      <c r="B33" s="2147"/>
      <c r="C33" s="2147"/>
      <c r="D33" s="2147"/>
      <c r="E33" s="2147"/>
      <c r="F33" s="2147"/>
      <c r="G33" s="2147"/>
      <c r="H33" s="2147"/>
      <c r="I33" s="2147"/>
      <c r="J33" s="2147"/>
      <c r="K33" s="2147"/>
      <c r="L33" s="2147"/>
      <c r="M33" s="2147"/>
      <c r="N33" s="2147"/>
      <c r="O33" s="2147"/>
      <c r="P33" s="2140"/>
      <c r="S33" s="2217"/>
    </row>
    <row r="34" spans="1:19" ht="5.0999999999999996" customHeight="1" x14ac:dyDescent="0.25">
      <c r="A34" s="2132"/>
      <c r="B34" s="2140"/>
      <c r="C34" s="2140"/>
      <c r="D34" s="2140"/>
      <c r="E34" s="2140"/>
      <c r="F34" s="2140"/>
      <c r="G34" s="2140"/>
      <c r="H34" s="2140"/>
      <c r="I34" s="2140"/>
      <c r="J34" s="2140"/>
      <c r="K34" s="2140"/>
      <c r="L34" s="2140"/>
      <c r="M34" s="2140"/>
      <c r="N34" s="2140"/>
      <c r="O34" s="2140"/>
      <c r="P34" s="2140"/>
    </row>
    <row r="36" spans="1:19" x14ac:dyDescent="0.25">
      <c r="A36" s="2694"/>
      <c r="B36" s="2686"/>
      <c r="C36" s="2686"/>
      <c r="D36" s="2686"/>
      <c r="E36" s="2686"/>
      <c r="F36" s="2686"/>
      <c r="G36" s="2686"/>
      <c r="H36" s="2686"/>
      <c r="I36" s="2686"/>
      <c r="J36" s="2686"/>
      <c r="K36" s="2686"/>
      <c r="L36" s="2686"/>
      <c r="M36" s="2686"/>
      <c r="N36" s="2686"/>
      <c r="O36" s="2686"/>
      <c r="P36" s="2686"/>
    </row>
    <row r="37" spans="1:19" x14ac:dyDescent="0.25">
      <c r="A37" s="2694"/>
      <c r="B37" s="2686"/>
      <c r="C37" s="2686"/>
      <c r="D37" s="2686"/>
      <c r="E37" s="2686"/>
      <c r="F37" s="2686"/>
      <c r="G37" s="2686"/>
      <c r="H37" s="2686"/>
      <c r="I37" s="2686"/>
      <c r="J37" s="2686"/>
      <c r="K37" s="2686"/>
      <c r="L37" s="2686"/>
      <c r="M37" s="2686"/>
      <c r="N37" s="2686"/>
      <c r="O37" s="2686"/>
      <c r="P37" s="2686"/>
    </row>
  </sheetData>
  <mergeCells count="25">
    <mergeCell ref="I22:P22"/>
    <mergeCell ref="A2:M2"/>
    <mergeCell ref="N2:P2"/>
    <mergeCell ref="B3:O3"/>
    <mergeCell ref="A4:G4"/>
    <mergeCell ref="I4:P4"/>
    <mergeCell ref="C5:C6"/>
    <mergeCell ref="E5:E6"/>
    <mergeCell ref="G5:G6"/>
    <mergeCell ref="I5:I6"/>
    <mergeCell ref="K5:K6"/>
    <mergeCell ref="M5:M6"/>
    <mergeCell ref="O5:O6"/>
    <mergeCell ref="A19:P19"/>
    <mergeCell ref="A21:G21"/>
    <mergeCell ref="I21:P21"/>
    <mergeCell ref="O30:O31"/>
    <mergeCell ref="A36:A37"/>
    <mergeCell ref="B36:P37"/>
    <mergeCell ref="C30:C31"/>
    <mergeCell ref="E30:E31"/>
    <mergeCell ref="G30:G31"/>
    <mergeCell ref="I30:I31"/>
    <mergeCell ref="K30:K31"/>
    <mergeCell ref="M30:M3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1"/>
  <sheetViews>
    <sheetView view="pageBreakPreview" topLeftCell="A25" zoomScaleNormal="100" zoomScaleSheetLayoutView="100" workbookViewId="0">
      <selection activeCell="O59" sqref="O59"/>
    </sheetView>
  </sheetViews>
  <sheetFormatPr defaultRowHeight="12.75" x14ac:dyDescent="0.2"/>
  <cols>
    <col min="1" max="1" width="19.7109375" style="688" customWidth="1"/>
    <col min="2" max="2" width="3.85546875" style="289" customWidth="1"/>
    <col min="3" max="3" width="5.7109375" style="289" customWidth="1"/>
    <col min="4" max="6" width="8.7109375" style="289" customWidth="1"/>
    <col min="7" max="7" width="6.7109375" style="289" customWidth="1"/>
    <col min="8" max="8" width="7.7109375" style="289" customWidth="1"/>
    <col min="9" max="10" width="8.7109375" style="289" customWidth="1"/>
    <col min="11" max="11" width="6.7109375" style="289" customWidth="1"/>
    <col min="12" max="12" width="1.7109375" style="289" customWidth="1"/>
    <col min="13" max="13" width="9.140625" style="289"/>
    <col min="14" max="14" width="10.140625" style="289" bestFit="1" customWidth="1"/>
    <col min="15" max="15" width="11.140625" style="289" customWidth="1"/>
    <col min="16" max="16384" width="9.140625" style="289"/>
  </cols>
  <sheetData>
    <row r="1" spans="1:28" ht="7.5" customHeight="1" x14ac:dyDescent="0.2"/>
    <row r="2" spans="1:28" ht="13.5" customHeight="1" x14ac:dyDescent="0.2"/>
    <row r="3" spans="1:28" ht="19.5" customHeight="1" thickBot="1" x14ac:dyDescent="0.25">
      <c r="A3" s="2601" t="s">
        <v>517</v>
      </c>
      <c r="B3" s="2601"/>
      <c r="C3" s="2601"/>
      <c r="D3" s="2601"/>
      <c r="E3" s="2601"/>
      <c r="F3" s="2601"/>
      <c r="G3" s="2601"/>
      <c r="H3" s="2601"/>
      <c r="I3" s="2601"/>
      <c r="J3" s="2380" t="s">
        <v>801</v>
      </c>
      <c r="K3" s="2380"/>
      <c r="L3" s="2380"/>
    </row>
    <row r="4" spans="1:28" ht="19.5" customHeight="1" x14ac:dyDescent="0.2">
      <c r="A4" s="1101"/>
      <c r="B4" s="1101"/>
      <c r="C4" s="1101"/>
      <c r="D4" s="1101"/>
      <c r="E4" s="1101"/>
      <c r="F4" s="1101"/>
      <c r="G4" s="1101"/>
      <c r="H4" s="1101"/>
      <c r="I4" s="1101"/>
      <c r="J4" s="1102"/>
      <c r="K4" s="1102"/>
      <c r="L4" s="1102"/>
    </row>
    <row r="5" spans="1:28" ht="15.75" customHeight="1" x14ac:dyDescent="0.2">
      <c r="B5" s="293"/>
      <c r="C5" s="293"/>
      <c r="D5" s="2625" t="s">
        <v>645</v>
      </c>
      <c r="E5" s="2625"/>
      <c r="F5" s="2625"/>
      <c r="G5" s="2625"/>
      <c r="H5" s="2625"/>
      <c r="I5" s="2625"/>
      <c r="J5" s="2625"/>
      <c r="K5" s="2625"/>
    </row>
    <row r="6" spans="1:28" ht="14.1" customHeight="1" x14ac:dyDescent="0.25">
      <c r="A6" s="689"/>
      <c r="B6" s="295"/>
      <c r="C6" s="297"/>
      <c r="D6" s="2704" t="s">
        <v>663</v>
      </c>
      <c r="E6" s="296"/>
      <c r="F6" s="296"/>
      <c r="G6" s="1025"/>
      <c r="H6" s="2705" t="s">
        <v>205</v>
      </c>
      <c r="I6" s="1075"/>
      <c r="J6" s="296"/>
      <c r="K6" s="1104"/>
      <c r="L6" s="340"/>
    </row>
    <row r="7" spans="1:28" ht="14.1" customHeight="1" x14ac:dyDescent="0.25">
      <c r="A7" s="690"/>
      <c r="B7" s="299"/>
      <c r="C7" s="300"/>
      <c r="D7" s="2616"/>
      <c r="E7" s="2612">
        <v>2018</v>
      </c>
      <c r="F7" s="2707"/>
      <c r="G7" s="1026"/>
      <c r="H7" s="2705"/>
      <c r="I7" s="2614">
        <v>2017</v>
      </c>
      <c r="J7" s="2703"/>
      <c r="K7" s="1105"/>
      <c r="L7" s="340"/>
    </row>
    <row r="8" spans="1:28" ht="14.1" customHeight="1" x14ac:dyDescent="0.25">
      <c r="A8" s="690"/>
      <c r="B8" s="2630" t="s">
        <v>2</v>
      </c>
      <c r="C8" s="2630"/>
      <c r="D8" s="2616"/>
      <c r="F8" s="1567"/>
      <c r="G8" s="1562" t="s">
        <v>206</v>
      </c>
      <c r="H8" s="2705"/>
      <c r="I8" s="2614"/>
      <c r="J8" s="2615"/>
      <c r="K8" s="1087" t="s">
        <v>206</v>
      </c>
      <c r="L8" s="340"/>
    </row>
    <row r="9" spans="1:28" ht="14.1" customHeight="1" x14ac:dyDescent="0.25">
      <c r="A9" s="691"/>
      <c r="B9" s="2631"/>
      <c r="C9" s="2631"/>
      <c r="D9" s="2617"/>
      <c r="E9" s="1038" t="s">
        <v>502</v>
      </c>
      <c r="F9" s="1751" t="s">
        <v>3</v>
      </c>
      <c r="G9" s="1563" t="s">
        <v>51</v>
      </c>
      <c r="H9" s="2706"/>
      <c r="I9" s="1088" t="s">
        <v>515</v>
      </c>
      <c r="J9" s="1573" t="s">
        <v>3</v>
      </c>
      <c r="K9" s="1089" t="s">
        <v>51</v>
      </c>
      <c r="L9" s="340"/>
    </row>
    <row r="10" spans="1:28" ht="12.95" customHeight="1" x14ac:dyDescent="0.25">
      <c r="A10" s="2702" t="s">
        <v>0</v>
      </c>
      <c r="B10" s="2702"/>
      <c r="C10" s="302"/>
      <c r="D10" s="373"/>
      <c r="E10" s="302"/>
      <c r="F10" s="1568"/>
      <c r="G10" s="1565"/>
      <c r="H10" s="391"/>
      <c r="I10" s="1040"/>
      <c r="J10" s="1574"/>
      <c r="K10" s="1090"/>
      <c r="L10" s="338"/>
    </row>
    <row r="11" spans="1:28" ht="14.1" customHeight="1" x14ac:dyDescent="0.2">
      <c r="A11" s="326"/>
      <c r="B11" s="326"/>
      <c r="C11" s="304" t="s">
        <v>4</v>
      </c>
      <c r="D11" s="305">
        <v>108</v>
      </c>
      <c r="E11" s="306">
        <v>106213.62058999999</v>
      </c>
      <c r="F11" s="1569">
        <v>1133121.08277</v>
      </c>
      <c r="G11" s="1566">
        <f>E11/E16</f>
        <v>0.39104324577463562</v>
      </c>
      <c r="H11" s="379">
        <f>(E11-I11)/I11</f>
        <v>-5.3588182450394907E-2</v>
      </c>
      <c r="I11" s="1042">
        <v>112227.69899999999</v>
      </c>
      <c r="J11" s="1575">
        <v>1197910.7189667001</v>
      </c>
      <c r="K11" s="1091">
        <f>I11/$I$16</f>
        <v>0.40093655741425793</v>
      </c>
      <c r="L11" s="340"/>
      <c r="M11" s="308"/>
      <c r="N11" s="308"/>
      <c r="O11" s="308"/>
      <c r="P11" s="308"/>
    </row>
    <row r="12" spans="1:28" ht="14.1" customHeight="1" x14ac:dyDescent="0.2">
      <c r="A12" s="326"/>
      <c r="B12" s="326"/>
      <c r="C12" s="304" t="s">
        <v>5</v>
      </c>
      <c r="D12" s="305">
        <v>290</v>
      </c>
      <c r="E12" s="306">
        <v>23144.796163999999</v>
      </c>
      <c r="F12" s="1569">
        <v>246894.43854000006</v>
      </c>
      <c r="G12" s="1566">
        <f>E12/E16</f>
        <v>8.521144618259073E-2</v>
      </c>
      <c r="H12" s="379">
        <f>(E12-I12)/I12</f>
        <v>0.46654667410644424</v>
      </c>
      <c r="I12" s="1042">
        <v>15781.833999999999</v>
      </c>
      <c r="J12" s="1575">
        <v>168470.53271</v>
      </c>
      <c r="K12" s="1091">
        <f>I12/$I$16</f>
        <v>5.6381038282209528E-2</v>
      </c>
      <c r="L12" s="679"/>
      <c r="M12" s="308"/>
      <c r="N12" s="308"/>
      <c r="O12" s="308"/>
      <c r="P12" s="308"/>
      <c r="Q12" s="308"/>
    </row>
    <row r="13" spans="1:28" ht="14.1" customHeight="1" x14ac:dyDescent="0.2">
      <c r="A13" s="1079"/>
      <c r="B13" s="1080"/>
      <c r="C13" s="304" t="s">
        <v>6</v>
      </c>
      <c r="D13" s="305">
        <v>9420</v>
      </c>
      <c r="E13" s="306">
        <v>48998.841806699995</v>
      </c>
      <c r="F13" s="1569">
        <v>522609.59406799992</v>
      </c>
      <c r="G13" s="1566">
        <f>E13/E16</f>
        <v>0.18039744839555777</v>
      </c>
      <c r="H13" s="379">
        <f>(E13-I13)/I13</f>
        <v>9.3118535908892143E-8</v>
      </c>
      <c r="I13" s="1042">
        <v>48998.837244000009</v>
      </c>
      <c r="J13" s="1575">
        <v>523094.20291600004</v>
      </c>
      <c r="K13" s="1091">
        <f>I13/$I$16</f>
        <v>0.17504970071524759</v>
      </c>
      <c r="L13" s="679"/>
      <c r="M13" s="308"/>
      <c r="N13" s="308"/>
      <c r="O13" s="308"/>
      <c r="P13" s="308"/>
      <c r="Q13" s="308"/>
    </row>
    <row r="14" spans="1:28" ht="14.1" customHeight="1" x14ac:dyDescent="0.2">
      <c r="A14" s="1079"/>
      <c r="B14" s="1080"/>
      <c r="C14" s="304" t="s">
        <v>7</v>
      </c>
      <c r="D14" s="305">
        <v>94762</v>
      </c>
      <c r="E14" s="306">
        <v>89356.290353999997</v>
      </c>
      <c r="F14" s="1569">
        <v>953016.86393200024</v>
      </c>
      <c r="G14" s="1566">
        <f>E14/E16</f>
        <v>0.32898015919531443</v>
      </c>
      <c r="H14" s="379">
        <f>(E14-I14)/I14</f>
        <v>-0.10165143876306484</v>
      </c>
      <c r="I14" s="1042">
        <v>99467.282755999986</v>
      </c>
      <c r="J14" s="1575">
        <v>1061911.6430840001</v>
      </c>
      <c r="K14" s="1091">
        <f>I14/$I$16</f>
        <v>0.35534961759789102</v>
      </c>
      <c r="L14" s="679"/>
      <c r="M14" s="308"/>
      <c r="N14" s="308"/>
      <c r="O14" s="308"/>
      <c r="P14" s="308"/>
      <c r="Q14" s="308"/>
    </row>
    <row r="15" spans="1:28" ht="14.1" customHeight="1" thickBot="1" x14ac:dyDescent="0.3">
      <c r="A15" s="1079"/>
      <c r="B15" s="1080"/>
      <c r="C15" s="714" t="s">
        <v>412</v>
      </c>
      <c r="D15" s="319">
        <v>13</v>
      </c>
      <c r="E15" s="324">
        <v>3902.4980000000005</v>
      </c>
      <c r="F15" s="1570">
        <v>41636.859900000003</v>
      </c>
      <c r="G15" s="1566">
        <f>E15/E16</f>
        <v>1.4367700451901375E-2</v>
      </c>
      <c r="H15" s="379">
        <f>(E15-I15)/I15</f>
        <v>0.13503902907504681</v>
      </c>
      <c r="I15" s="2296">
        <v>3438.2060000000001</v>
      </c>
      <c r="J15" s="1576">
        <v>36699.342617399998</v>
      </c>
      <c r="K15" s="1091">
        <f>I15/$I$16</f>
        <v>1.2283085990393924E-2</v>
      </c>
      <c r="L15" s="679"/>
      <c r="M15" s="308"/>
      <c r="N15" s="308"/>
      <c r="O15" s="308"/>
      <c r="P15" s="308"/>
    </row>
    <row r="16" spans="1:28" ht="12.95" customHeight="1" thickTop="1" x14ac:dyDescent="0.2">
      <c r="A16" s="1079"/>
      <c r="B16" s="1080"/>
      <c r="C16" s="1095" t="s">
        <v>8</v>
      </c>
      <c r="D16" s="1096">
        <f>SUM(D11:D15)</f>
        <v>104593</v>
      </c>
      <c r="E16" s="1115">
        <f t="shared" ref="E16:F16" si="0">SUM(E11:E15)</f>
        <v>271616.04691470001</v>
      </c>
      <c r="F16" s="1571">
        <f t="shared" si="0"/>
        <v>2897278.8392100004</v>
      </c>
      <c r="G16" s="1116">
        <f>SUM(G11:G15)</f>
        <v>0.99999999999999989</v>
      </c>
      <c r="H16" s="1097">
        <f t="shared" ref="H16" si="1">(E16-I16)/I16</f>
        <v>-2.964416308268604E-2</v>
      </c>
      <c r="I16" s="1098">
        <v>279913.859</v>
      </c>
      <c r="J16" s="1577">
        <v>2988086.4402941</v>
      </c>
      <c r="K16" s="1099">
        <f>SUM(K11:K15)</f>
        <v>1</v>
      </c>
      <c r="L16" s="680"/>
      <c r="M16" s="308"/>
      <c r="N16" s="308"/>
      <c r="O16" s="308"/>
      <c r="P16" s="308"/>
      <c r="Q16" s="306"/>
      <c r="R16" s="308"/>
      <c r="U16" s="306"/>
      <c r="X16" s="1032"/>
      <c r="Z16" s="306"/>
      <c r="AB16" s="1812"/>
    </row>
    <row r="17" spans="1:28" ht="12.95" customHeight="1" x14ac:dyDescent="0.25">
      <c r="A17" s="2702" t="s">
        <v>9</v>
      </c>
      <c r="B17" s="2702"/>
      <c r="C17" s="360"/>
      <c r="D17" s="1085"/>
      <c r="E17" s="1086"/>
      <c r="F17" s="1572"/>
      <c r="G17" s="1561"/>
      <c r="H17" s="806"/>
      <c r="I17" s="2297"/>
      <c r="J17" s="1578"/>
      <c r="K17" s="1092"/>
      <c r="L17" s="679"/>
      <c r="M17" s="308"/>
      <c r="O17" s="308"/>
      <c r="P17" s="308"/>
      <c r="Q17" s="308"/>
      <c r="R17" s="308"/>
      <c r="X17" s="1032"/>
      <c r="Z17" s="308"/>
      <c r="AB17" s="1812"/>
    </row>
    <row r="18" spans="1:28" ht="14.1" customHeight="1" x14ac:dyDescent="0.2">
      <c r="A18" s="326"/>
      <c r="B18" s="326"/>
      <c r="C18" s="304" t="s">
        <v>4</v>
      </c>
      <c r="D18" s="319">
        <v>195</v>
      </c>
      <c r="E18" s="320">
        <v>406016.272</v>
      </c>
      <c r="F18" s="1570">
        <v>4333192.2111400012</v>
      </c>
      <c r="G18" s="1566">
        <f>E18/E23</f>
        <v>0.38350241743245223</v>
      </c>
      <c r="H18" s="379">
        <f>(E18-I18)/I18</f>
        <v>-3.755023131720843E-2</v>
      </c>
      <c r="I18" s="1093">
        <v>421857.10383168748</v>
      </c>
      <c r="J18" s="1579">
        <v>4502609.0411499999</v>
      </c>
      <c r="K18" s="1094">
        <f>I18/$I$23</f>
        <v>0.37489422346459184</v>
      </c>
      <c r="L18" s="679"/>
      <c r="M18" s="308"/>
      <c r="N18" s="308"/>
      <c r="O18" s="308"/>
      <c r="P18" s="308"/>
      <c r="Q18" s="308"/>
      <c r="R18" s="308"/>
      <c r="X18" s="1032"/>
      <c r="Z18" s="306"/>
      <c r="AB18" s="1812"/>
    </row>
    <row r="19" spans="1:28" ht="14.1" customHeight="1" x14ac:dyDescent="0.2">
      <c r="A19" s="326"/>
      <c r="B19" s="326"/>
      <c r="C19" s="304" t="s">
        <v>5</v>
      </c>
      <c r="D19" s="319">
        <v>873</v>
      </c>
      <c r="E19" s="320">
        <v>110583.819</v>
      </c>
      <c r="F19" s="1570">
        <v>1180170.4270000004</v>
      </c>
      <c r="G19" s="1566">
        <f>E19/E23</f>
        <v>0.10445187752330465</v>
      </c>
      <c r="H19" s="379">
        <f>(E19-I19)/I19</f>
        <v>-3.7658068557169355E-2</v>
      </c>
      <c r="I19" s="1093">
        <v>114911.15100243286</v>
      </c>
      <c r="J19" s="1579">
        <v>1226477.8624300004</v>
      </c>
      <c r="K19" s="1094">
        <f>I19/$I$23</f>
        <v>0.10211876564645309</v>
      </c>
      <c r="L19" s="682"/>
      <c r="M19" s="317"/>
      <c r="N19" s="308"/>
      <c r="O19" s="306"/>
      <c r="P19" s="306"/>
      <c r="Q19" s="306"/>
      <c r="R19" s="308"/>
      <c r="U19" s="306"/>
      <c r="X19" s="1032"/>
      <c r="Z19" s="308"/>
      <c r="AB19" s="1812"/>
    </row>
    <row r="20" spans="1:28" ht="14.1" customHeight="1" x14ac:dyDescent="0.2">
      <c r="A20" s="1079"/>
      <c r="B20" s="1080"/>
      <c r="C20" s="304" t="s">
        <v>6</v>
      </c>
      <c r="D20" s="319">
        <v>24748</v>
      </c>
      <c r="E20" s="320">
        <v>140443.61699999997</v>
      </c>
      <c r="F20" s="1570">
        <v>1498704.96111</v>
      </c>
      <c r="G20" s="1566">
        <f>E20/E23</f>
        <v>0.13265593117030894</v>
      </c>
      <c r="H20" s="379">
        <f>(E20-I20)/I20</f>
        <v>-0.1211168244792146</v>
      </c>
      <c r="I20" s="1093">
        <v>159797.82172616923</v>
      </c>
      <c r="J20" s="1579">
        <v>1705549.2654800001</v>
      </c>
      <c r="K20" s="1094">
        <f>I20/$I$23</f>
        <v>0.14200846623947644</v>
      </c>
      <c r="L20" s="679"/>
      <c r="M20" s="308"/>
      <c r="N20" s="308"/>
      <c r="O20" s="306"/>
      <c r="P20" s="306"/>
      <c r="Q20" s="306"/>
      <c r="R20" s="308"/>
      <c r="U20" s="306"/>
      <c r="X20" s="1032"/>
      <c r="Z20" s="306"/>
      <c r="AB20" s="1812"/>
    </row>
    <row r="21" spans="1:28" ht="14.1" customHeight="1" x14ac:dyDescent="0.2">
      <c r="A21" s="1079"/>
      <c r="B21" s="1080"/>
      <c r="C21" s="304" t="s">
        <v>7</v>
      </c>
      <c r="D21" s="319">
        <v>361555</v>
      </c>
      <c r="E21" s="320">
        <v>390115.1</v>
      </c>
      <c r="F21" s="1570">
        <v>4163152.2</v>
      </c>
      <c r="G21" s="1566">
        <f>E21/E23</f>
        <v>0.36848297530031715</v>
      </c>
      <c r="H21" s="379">
        <f>(E21-I21)/I21</f>
        <v>-7.1062072368154691E-2</v>
      </c>
      <c r="I21" s="1093">
        <v>419958.19999999995</v>
      </c>
      <c r="J21" s="1579">
        <v>4482313.8</v>
      </c>
      <c r="K21" s="1094">
        <f>I21/$I$23</f>
        <v>0.37320671347377166</v>
      </c>
      <c r="L21" s="679"/>
      <c r="M21" s="308"/>
      <c r="N21" s="308"/>
      <c r="O21" s="308"/>
      <c r="P21" s="308"/>
      <c r="Q21" s="308"/>
      <c r="R21" s="308"/>
      <c r="X21" s="1032"/>
      <c r="AB21" s="1812"/>
    </row>
    <row r="22" spans="1:28" ht="14.1" customHeight="1" thickBot="1" x14ac:dyDescent="0.3">
      <c r="A22" s="1079"/>
      <c r="B22" s="1080"/>
      <c r="C22" s="714" t="s">
        <v>412</v>
      </c>
      <c r="D22" s="319">
        <v>26</v>
      </c>
      <c r="E22" s="324">
        <v>11547.092000000001</v>
      </c>
      <c r="F22" s="1570">
        <v>123254.32689</v>
      </c>
      <c r="G22" s="1566">
        <f>E22/E23</f>
        <v>1.0906798573617094E-2</v>
      </c>
      <c r="H22" s="379">
        <f>(E22-I22)/I22</f>
        <v>0.32036088433172794</v>
      </c>
      <c r="I22" s="2296">
        <v>8745.4060000000009</v>
      </c>
      <c r="J22" s="1576">
        <v>93347.560880000005</v>
      </c>
      <c r="K22" s="1094">
        <f>I22/$I$23</f>
        <v>7.7718311757070209E-3</v>
      </c>
      <c r="L22" s="679"/>
      <c r="M22" s="308"/>
      <c r="N22" s="308"/>
      <c r="O22" s="308"/>
      <c r="P22" s="308"/>
      <c r="Q22" s="308"/>
      <c r="X22" s="1032"/>
      <c r="AB22" s="1812"/>
    </row>
    <row r="23" spans="1:28" ht="12.95" customHeight="1" thickTop="1" x14ac:dyDescent="0.2">
      <c r="A23" s="1079"/>
      <c r="B23" s="1080"/>
      <c r="C23" s="1095" t="s">
        <v>8</v>
      </c>
      <c r="D23" s="1096">
        <f>SUM(D18:D22)</f>
        <v>387397</v>
      </c>
      <c r="E23" s="1115">
        <f t="shared" ref="E23" si="2">SUM(E18:E22)</f>
        <v>1058705.8999999999</v>
      </c>
      <c r="F23" s="1571">
        <f t="shared" ref="F23" si="3">SUM(F18:F22)</f>
        <v>11298474.126140002</v>
      </c>
      <c r="G23" s="1116">
        <f>SUM(G18:G22)</f>
        <v>1</v>
      </c>
      <c r="H23" s="1097">
        <f t="shared" ref="H23" si="4">(E23-I23)/I23</f>
        <v>-5.9153626541185396E-2</v>
      </c>
      <c r="I23" s="1098">
        <v>1125269.6825602895</v>
      </c>
      <c r="J23" s="1577">
        <v>12010297.52994</v>
      </c>
      <c r="K23" s="1099">
        <f>SUM(K18:K22)</f>
        <v>1</v>
      </c>
      <c r="L23" s="680"/>
      <c r="M23" s="308"/>
      <c r="N23" s="308"/>
      <c r="O23" s="308"/>
      <c r="P23" s="308"/>
      <c r="Q23" s="308"/>
      <c r="AB23" s="1812"/>
    </row>
    <row r="24" spans="1:28" ht="12.95" customHeight="1" x14ac:dyDescent="0.25">
      <c r="A24" s="2702" t="s">
        <v>10</v>
      </c>
      <c r="B24" s="2702"/>
      <c r="C24" s="360"/>
      <c r="D24" s="1085"/>
      <c r="E24" s="1086"/>
      <c r="F24" s="1572"/>
      <c r="G24" s="1561"/>
      <c r="H24" s="806"/>
      <c r="I24" s="2297"/>
      <c r="J24" s="1578"/>
      <c r="K24" s="1092"/>
      <c r="L24" s="679"/>
      <c r="M24" s="308"/>
      <c r="N24" s="308"/>
      <c r="O24" s="308"/>
      <c r="P24" s="308"/>
      <c r="Q24" s="308"/>
      <c r="AB24" s="1812"/>
    </row>
    <row r="25" spans="1:28" ht="14.1" customHeight="1" x14ac:dyDescent="0.2">
      <c r="A25" s="326"/>
      <c r="B25" s="326"/>
      <c r="C25" s="304" t="s">
        <v>4</v>
      </c>
      <c r="D25" s="319">
        <v>49</v>
      </c>
      <c r="E25" s="320">
        <v>107225.98999999999</v>
      </c>
      <c r="F25" s="1570">
        <v>1144425.5743400001</v>
      </c>
      <c r="G25" s="1566">
        <f>E25/E30</f>
        <v>0.50302251699869671</v>
      </c>
      <c r="H25" s="379">
        <f>(E25-I25)/I25</f>
        <v>-1.0372919302916188E-2</v>
      </c>
      <c r="I25" s="1093">
        <v>108349.89471435142</v>
      </c>
      <c r="J25" s="1579">
        <v>1156541.8019400002</v>
      </c>
      <c r="K25" s="1094">
        <f>I25/$I$30</f>
        <v>0.48783657916148637</v>
      </c>
      <c r="L25" s="395"/>
      <c r="M25" s="306"/>
      <c r="N25" s="306"/>
      <c r="O25" s="308"/>
      <c r="P25" s="308"/>
      <c r="Q25" s="308"/>
      <c r="R25" s="306"/>
      <c r="T25" s="306"/>
      <c r="U25" s="306"/>
      <c r="Z25" s="308"/>
      <c r="AB25" s="1812"/>
    </row>
    <row r="26" spans="1:28" ht="14.1" customHeight="1" x14ac:dyDescent="0.2">
      <c r="A26" s="326"/>
      <c r="B26" s="326"/>
      <c r="C26" s="304" t="s">
        <v>5</v>
      </c>
      <c r="D26" s="319">
        <v>196</v>
      </c>
      <c r="E26" s="320">
        <v>23398.165000000001</v>
      </c>
      <c r="F26" s="1570">
        <v>249702.93958000003</v>
      </c>
      <c r="G26" s="1566">
        <f>E26/E30</f>
        <v>0.10976633418307272</v>
      </c>
      <c r="H26" s="379">
        <f>(E26-I26)/I26</f>
        <v>-3.6414645998748087E-2</v>
      </c>
      <c r="I26" s="1093">
        <v>24282.400000000001</v>
      </c>
      <c r="J26" s="1579">
        <v>259186.25563000003</v>
      </c>
      <c r="K26" s="1094">
        <f>I26/$I$30</f>
        <v>0.10932952894011297</v>
      </c>
      <c r="L26" s="395"/>
      <c r="M26" s="306"/>
      <c r="N26" s="306"/>
      <c r="O26" s="306"/>
      <c r="P26" s="306"/>
      <c r="Q26" s="306"/>
      <c r="R26" s="306"/>
      <c r="T26" s="306"/>
      <c r="Z26" s="306"/>
      <c r="AB26" s="1812"/>
    </row>
    <row r="27" spans="1:28" ht="14.1" customHeight="1" x14ac:dyDescent="0.2">
      <c r="A27" s="1079"/>
      <c r="B27" s="1080"/>
      <c r="C27" s="304" t="s">
        <v>6</v>
      </c>
      <c r="D27" s="319">
        <v>6053</v>
      </c>
      <c r="E27" s="320">
        <v>33898.552000000003</v>
      </c>
      <c r="F27" s="1570">
        <v>361738.72838000004</v>
      </c>
      <c r="G27" s="1566">
        <f>E27/E30</f>
        <v>0.15902613675706057</v>
      </c>
      <c r="H27" s="379">
        <f>(E27-I27)/I27</f>
        <v>-7.5649199310395071E-2</v>
      </c>
      <c r="I27" s="1093">
        <v>36672.821589714906</v>
      </c>
      <c r="J27" s="1579">
        <v>391415.00945999997</v>
      </c>
      <c r="K27" s="1094">
        <f>I27/$I$30</f>
        <v>0.16511639332637365</v>
      </c>
      <c r="L27" s="395"/>
      <c r="M27" s="306"/>
      <c r="N27" s="306"/>
      <c r="O27" s="308"/>
      <c r="P27" s="308"/>
      <c r="Q27" s="308"/>
      <c r="R27" s="306"/>
      <c r="T27" s="306"/>
      <c r="Z27" s="308"/>
      <c r="AB27" s="1812"/>
    </row>
    <row r="28" spans="1:28" ht="14.1" customHeight="1" x14ac:dyDescent="0.2">
      <c r="A28" s="1079"/>
      <c r="B28" s="1080"/>
      <c r="C28" s="304" t="s">
        <v>7</v>
      </c>
      <c r="D28" s="319">
        <v>78961</v>
      </c>
      <c r="E28" s="320">
        <v>47107.3</v>
      </c>
      <c r="F28" s="1570">
        <v>502711.3</v>
      </c>
      <c r="G28" s="1566">
        <f>E28/E30</f>
        <v>0.22099150229354572</v>
      </c>
      <c r="H28" s="379">
        <f>(E28-I28)/I28</f>
        <v>-8.2406954705977559E-2</v>
      </c>
      <c r="I28" s="1093">
        <v>51337.900000000009</v>
      </c>
      <c r="J28" s="1579">
        <v>547944.5</v>
      </c>
      <c r="K28" s="1094">
        <f>I28/$I$30</f>
        <v>0.23114471484592242</v>
      </c>
      <c r="L28" s="395"/>
      <c r="M28" s="306"/>
      <c r="N28" s="306"/>
      <c r="O28" s="308"/>
      <c r="P28" s="308"/>
      <c r="Q28" s="308"/>
      <c r="R28" s="306"/>
      <c r="T28" s="306"/>
      <c r="Z28" s="308"/>
      <c r="AB28" s="1812"/>
    </row>
    <row r="29" spans="1:28" ht="14.1" customHeight="1" thickBot="1" x14ac:dyDescent="0.3">
      <c r="A29" s="1079"/>
      <c r="B29" s="1080"/>
      <c r="C29" s="714" t="s">
        <v>412</v>
      </c>
      <c r="D29" s="319">
        <v>5</v>
      </c>
      <c r="E29" s="324">
        <v>1533.3929999999998</v>
      </c>
      <c r="F29" s="1570">
        <v>16367.554769999999</v>
      </c>
      <c r="G29" s="1566">
        <f>E29/E30</f>
        <v>7.1935097676242721E-3</v>
      </c>
      <c r="H29" s="379">
        <f>(E29-I29)/I29</f>
        <v>5.0388605827785884E-2</v>
      </c>
      <c r="I29" s="2296">
        <v>1459.8339999999998</v>
      </c>
      <c r="J29" s="1576">
        <v>15582.84072</v>
      </c>
      <c r="K29" s="1094">
        <f>I29/$I$30</f>
        <v>6.5727837261045389E-3</v>
      </c>
      <c r="L29" s="340"/>
      <c r="O29" s="308"/>
      <c r="P29" s="308"/>
      <c r="Q29" s="308"/>
      <c r="Z29" s="308"/>
      <c r="AB29" s="1812"/>
    </row>
    <row r="30" spans="1:28" ht="12.95" customHeight="1" thickTop="1" x14ac:dyDescent="0.2">
      <c r="A30" s="1079"/>
      <c r="B30" s="1080"/>
      <c r="C30" s="1095" t="s">
        <v>8</v>
      </c>
      <c r="D30" s="1096">
        <f>SUM(D25:D29)</f>
        <v>85264</v>
      </c>
      <c r="E30" s="1115">
        <f t="shared" ref="E30" si="5">SUM(E25:E29)</f>
        <v>213163.4</v>
      </c>
      <c r="F30" s="1571">
        <f t="shared" ref="F30" si="6">SUM(F25:F29)</f>
        <v>2274946.0970699997</v>
      </c>
      <c r="G30" s="1116">
        <f>SUM(G25:G29)</f>
        <v>0.99999999999999989</v>
      </c>
      <c r="H30" s="1097">
        <f t="shared" ref="H30" si="7">(E30-I30)/I30</f>
        <v>-4.0249147148845428E-2</v>
      </c>
      <c r="I30" s="1098">
        <v>222102.85030406635</v>
      </c>
      <c r="J30" s="1577">
        <v>2370670.4077500002</v>
      </c>
      <c r="K30" s="1099">
        <f>SUM(K25:K29)</f>
        <v>0.99999999999999989</v>
      </c>
      <c r="L30" s="369"/>
      <c r="N30" s="308"/>
      <c r="O30" s="308"/>
      <c r="P30" s="308"/>
      <c r="Q30" s="308"/>
    </row>
    <row r="31" spans="1:28" ht="12.95" customHeight="1" x14ac:dyDescent="0.25">
      <c r="A31" s="2702" t="s">
        <v>11</v>
      </c>
      <c r="B31" s="2702"/>
      <c r="C31" s="360"/>
      <c r="D31" s="1085"/>
      <c r="E31" s="1086"/>
      <c r="F31" s="1572"/>
      <c r="G31" s="1561"/>
      <c r="H31" s="806"/>
      <c r="I31" s="2297"/>
      <c r="J31" s="1578"/>
      <c r="K31" s="1092"/>
      <c r="L31" s="340"/>
      <c r="P31" s="308"/>
      <c r="Q31" s="308"/>
    </row>
    <row r="32" spans="1:28" ht="14.1" customHeight="1" x14ac:dyDescent="0.2">
      <c r="A32" s="326"/>
      <c r="B32" s="326"/>
      <c r="C32" s="304" t="s">
        <v>4</v>
      </c>
      <c r="D32" s="319">
        <v>86</v>
      </c>
      <c r="E32" s="320">
        <v>147623.85</v>
      </c>
      <c r="F32" s="1570">
        <v>1575536.3524499999</v>
      </c>
      <c r="G32" s="1566">
        <f>E32/E37</f>
        <v>0.43154130361129434</v>
      </c>
      <c r="H32" s="379">
        <f>(E32-I32)/I32</f>
        <v>3.9684690386696524E-2</v>
      </c>
      <c r="I32" s="1093">
        <v>141989.05818752927</v>
      </c>
      <c r="J32" s="1579">
        <v>1515514.1741299999</v>
      </c>
      <c r="K32" s="1094">
        <f>I32/$I$37</f>
        <v>0.4044541078619619</v>
      </c>
      <c r="L32" s="340"/>
    </row>
    <row r="33" spans="1:15" ht="14.1" customHeight="1" x14ac:dyDescent="0.2">
      <c r="A33" s="326"/>
      <c r="B33" s="326"/>
      <c r="C33" s="304" t="s">
        <v>5</v>
      </c>
      <c r="D33" s="319">
        <v>243</v>
      </c>
      <c r="E33" s="320">
        <v>29627.033999999996</v>
      </c>
      <c r="F33" s="1570">
        <v>316185.61378000007</v>
      </c>
      <c r="G33" s="1566">
        <f>E33/E37</f>
        <v>8.6607203879970202E-2</v>
      </c>
      <c r="H33" s="379">
        <f>(E33-I33)/I33</f>
        <v>-6.5981885272816065E-2</v>
      </c>
      <c r="I33" s="1093">
        <v>31719.97794566727</v>
      </c>
      <c r="J33" s="1579">
        <v>338556.43049999996</v>
      </c>
      <c r="K33" s="1094">
        <f>I33/$I$37</f>
        <v>9.0353971955162551E-2</v>
      </c>
      <c r="L33" s="340"/>
    </row>
    <row r="34" spans="1:15" ht="14.1" customHeight="1" x14ac:dyDescent="0.2">
      <c r="A34" s="1079"/>
      <c r="B34" s="1080"/>
      <c r="C34" s="304" t="s">
        <v>6</v>
      </c>
      <c r="D34" s="319">
        <v>9760</v>
      </c>
      <c r="E34" s="320">
        <v>56351.287000000011</v>
      </c>
      <c r="F34" s="1570">
        <v>601336.58368000004</v>
      </c>
      <c r="G34" s="1566">
        <f>E34/E37</f>
        <v>0.16472885548069766</v>
      </c>
      <c r="H34" s="379">
        <f>(E34-I34)/I34</f>
        <v>-0.10285377124772221</v>
      </c>
      <c r="I34" s="1093">
        <v>62811.708051620051</v>
      </c>
      <c r="J34" s="1579">
        <v>670399.78003000002</v>
      </c>
      <c r="K34" s="1094">
        <f>I34/$I$37</f>
        <v>0.17891838756865028</v>
      </c>
      <c r="L34" s="340"/>
    </row>
    <row r="35" spans="1:15" ht="14.1" customHeight="1" x14ac:dyDescent="0.2">
      <c r="A35" s="1079"/>
      <c r="B35" s="1080"/>
      <c r="C35" s="304" t="s">
        <v>7</v>
      </c>
      <c r="D35" s="319">
        <v>108217</v>
      </c>
      <c r="E35" s="320">
        <v>106345.29999999999</v>
      </c>
      <c r="F35" s="1570">
        <v>1134875.5</v>
      </c>
      <c r="G35" s="1566">
        <f>E35/E37</f>
        <v>0.31087381473206516</v>
      </c>
      <c r="H35" s="379">
        <f>(E35-I35)/I35</f>
        <v>-5.5156090492238026E-2</v>
      </c>
      <c r="I35" s="1093">
        <v>112553.3</v>
      </c>
      <c r="J35" s="1579">
        <v>1201307.1000000001</v>
      </c>
      <c r="K35" s="1094">
        <f>I35/$I$37</f>
        <v>0.32060670814716313</v>
      </c>
      <c r="L35" s="340"/>
    </row>
    <row r="36" spans="1:15" ht="14.1" customHeight="1" thickBot="1" x14ac:dyDescent="0.3">
      <c r="A36" s="1079"/>
      <c r="B36" s="1080"/>
      <c r="C36" s="714" t="s">
        <v>412</v>
      </c>
      <c r="D36" s="319">
        <v>17</v>
      </c>
      <c r="E36" s="324">
        <v>2137.6289999999999</v>
      </c>
      <c r="F36" s="1570">
        <v>22816.523130000001</v>
      </c>
      <c r="G36" s="1566">
        <f>E36/E37</f>
        <v>6.2488222959725505E-3</v>
      </c>
      <c r="H36" s="379">
        <f>(E36-I36)/I36</f>
        <v>7.4501298120301665E-2</v>
      </c>
      <c r="I36" s="2296">
        <v>1989.415</v>
      </c>
      <c r="J36" s="1576">
        <v>21234.431210000002</v>
      </c>
      <c r="K36" s="1094">
        <f>I36/$I$37</f>
        <v>5.6668244670621702E-3</v>
      </c>
      <c r="L36" s="340"/>
    </row>
    <row r="37" spans="1:15" ht="12.95" customHeight="1" thickTop="1" x14ac:dyDescent="0.2">
      <c r="A37" s="1079"/>
      <c r="B37" s="1080"/>
      <c r="C37" s="1095" t="s">
        <v>8</v>
      </c>
      <c r="D37" s="1096">
        <f>SUM(D32:D36)</f>
        <v>118323</v>
      </c>
      <c r="E37" s="1115">
        <f t="shared" ref="E37" si="8">SUM(E32:E36)</f>
        <v>342085.10000000003</v>
      </c>
      <c r="F37" s="1571">
        <f t="shared" ref="F37" si="9">SUM(F32:F36)</f>
        <v>3650750.5730400002</v>
      </c>
      <c r="G37" s="1116">
        <f>SUM(G32:G36)</f>
        <v>0.99999999999999989</v>
      </c>
      <c r="H37" s="1097">
        <f t="shared" ref="H37" si="10">(E37-I37)/I37</f>
        <v>-2.5574747100323821E-2</v>
      </c>
      <c r="I37" s="1098">
        <v>351063.45918481657</v>
      </c>
      <c r="J37" s="1577">
        <v>3747011.9158700001</v>
      </c>
      <c r="K37" s="1099">
        <f>SUM(K32:K36)</f>
        <v>1</v>
      </c>
      <c r="L37" s="369"/>
      <c r="N37" s="308"/>
      <c r="O37" s="308"/>
    </row>
    <row r="38" spans="1:15" ht="12.95" customHeight="1" x14ac:dyDescent="0.25">
      <c r="A38" s="2702" t="s">
        <v>12</v>
      </c>
      <c r="B38" s="2702"/>
      <c r="C38" s="360"/>
      <c r="D38" s="1085"/>
      <c r="E38" s="1086"/>
      <c r="F38" s="1572"/>
      <c r="G38" s="1561"/>
      <c r="H38" s="806"/>
      <c r="I38" s="2297"/>
      <c r="J38" s="1578"/>
      <c r="K38" s="1092"/>
      <c r="L38" s="340"/>
    </row>
    <row r="39" spans="1:15" ht="14.1" customHeight="1" x14ac:dyDescent="0.2">
      <c r="A39" s="326"/>
      <c r="B39" s="326"/>
      <c r="C39" s="304" t="s">
        <v>4</v>
      </c>
      <c r="D39" s="319">
        <v>98</v>
      </c>
      <c r="E39" s="320">
        <v>145695.66699999999</v>
      </c>
      <c r="F39" s="1570">
        <v>1554948.9998099997</v>
      </c>
      <c r="G39" s="1566">
        <f>E39/E44</f>
        <v>0.44530043391340252</v>
      </c>
      <c r="H39" s="379">
        <f>(E39-I39)/I39</f>
        <v>-4.4889223474781532E-2</v>
      </c>
      <c r="I39" s="1093">
        <v>152543.21339567995</v>
      </c>
      <c r="J39" s="1579">
        <v>1628255.4998399999</v>
      </c>
      <c r="K39" s="1094">
        <f>I39/$I$44</f>
        <v>0.43639258752344989</v>
      </c>
      <c r="L39" s="340"/>
    </row>
    <row r="40" spans="1:15" ht="14.1" customHeight="1" x14ac:dyDescent="0.2">
      <c r="A40" s="326"/>
      <c r="B40" s="326"/>
      <c r="C40" s="304" t="s">
        <v>5</v>
      </c>
      <c r="D40" s="319">
        <v>305</v>
      </c>
      <c r="E40" s="320">
        <v>38424.477000000006</v>
      </c>
      <c r="F40" s="1570">
        <v>410066.46100999997</v>
      </c>
      <c r="G40" s="1566">
        <f>E40/E44</f>
        <v>0.11743956861116234</v>
      </c>
      <c r="H40" s="379">
        <f>(E40-I40)/I40</f>
        <v>-5.3883904205142476E-2</v>
      </c>
      <c r="I40" s="1093">
        <v>40612.856255995277</v>
      </c>
      <c r="J40" s="1579">
        <v>433491.57484999992</v>
      </c>
      <c r="K40" s="1094">
        <f>I40/$I$44</f>
        <v>0.11618445051567028</v>
      </c>
      <c r="L40" s="340"/>
    </row>
    <row r="41" spans="1:15" ht="14.1" customHeight="1" x14ac:dyDescent="0.2">
      <c r="A41" s="1079"/>
      <c r="B41" s="1080"/>
      <c r="C41" s="304" t="s">
        <v>6</v>
      </c>
      <c r="D41" s="319">
        <v>8887</v>
      </c>
      <c r="E41" s="320">
        <v>58414.813999999998</v>
      </c>
      <c r="F41" s="1570">
        <v>623357.95161999995</v>
      </c>
      <c r="G41" s="1566">
        <f>E41/E44</f>
        <v>0.17853751286351366</v>
      </c>
      <c r="H41" s="379">
        <f>(E41-I41)/I41</f>
        <v>-0.11563038896350987</v>
      </c>
      <c r="I41" s="1093">
        <v>66052.488994434403</v>
      </c>
      <c r="J41" s="1579">
        <v>704989.01436999999</v>
      </c>
      <c r="K41" s="1094">
        <f>I41/$I$44</f>
        <v>0.18896164531343057</v>
      </c>
      <c r="L41" s="340"/>
    </row>
    <row r="42" spans="1:15" ht="14.1" customHeight="1" x14ac:dyDescent="0.2">
      <c r="A42" s="1079"/>
      <c r="B42" s="1080"/>
      <c r="C42" s="304" t="s">
        <v>7</v>
      </c>
      <c r="D42" s="319">
        <v>84046</v>
      </c>
      <c r="E42" s="320">
        <v>79931.100000000006</v>
      </c>
      <c r="F42" s="1570">
        <v>852993.4</v>
      </c>
      <c r="G42" s="1566">
        <f>E42/E44</f>
        <v>0.24429932781168828</v>
      </c>
      <c r="H42" s="379">
        <f>(E42-I42)/I42</f>
        <v>-6.8623544052462918E-2</v>
      </c>
      <c r="I42" s="1093">
        <v>85820.4</v>
      </c>
      <c r="J42" s="1579">
        <v>915980.9</v>
      </c>
      <c r="K42" s="1094">
        <f>I42/$I$44</f>
        <v>0.24551329151007714</v>
      </c>
      <c r="L42" s="340"/>
    </row>
    <row r="43" spans="1:15" ht="14.1" customHeight="1" thickBot="1" x14ac:dyDescent="0.3">
      <c r="A43" s="1079"/>
      <c r="B43" s="1080"/>
      <c r="C43" s="714" t="s">
        <v>412</v>
      </c>
      <c r="D43" s="319">
        <v>8</v>
      </c>
      <c r="E43" s="324">
        <v>4719.0420000000004</v>
      </c>
      <c r="F43" s="1570">
        <v>50368.548949999989</v>
      </c>
      <c r="G43" s="1566">
        <f>E43/E44</f>
        <v>1.4423156800233265E-2</v>
      </c>
      <c r="H43" s="379">
        <f>(E43-I43)/I43</f>
        <v>4.2640962411570157E-2</v>
      </c>
      <c r="I43" s="2296">
        <v>4526.0470000000005</v>
      </c>
      <c r="J43" s="1576">
        <v>48311.48689</v>
      </c>
      <c r="K43" s="1094">
        <f>I43/$I$44</f>
        <v>1.2948025137371888E-2</v>
      </c>
      <c r="L43" s="340"/>
    </row>
    <row r="44" spans="1:15" ht="12.95" customHeight="1" thickTop="1" x14ac:dyDescent="0.2">
      <c r="A44" s="1079"/>
      <c r="B44" s="1080"/>
      <c r="C44" s="1095" t="s">
        <v>8</v>
      </c>
      <c r="D44" s="1096">
        <f>SUM(D39:D43)</f>
        <v>93344</v>
      </c>
      <c r="E44" s="1115">
        <f t="shared" ref="E44" si="11">SUM(E39:E43)</f>
        <v>327185.09999999998</v>
      </c>
      <c r="F44" s="1571">
        <f t="shared" ref="F44" si="12">SUM(F39:F43)</f>
        <v>3491735.3613899997</v>
      </c>
      <c r="G44" s="1116">
        <f>SUM(G39:G43)</f>
        <v>1</v>
      </c>
      <c r="H44" s="1097">
        <f t="shared" ref="H44" si="13">(E44-I44)/I44</f>
        <v>-6.3995380654789033E-2</v>
      </c>
      <c r="I44" s="1098">
        <v>349555.0056461097</v>
      </c>
      <c r="J44" s="1577">
        <v>3731028.4759499999</v>
      </c>
      <c r="K44" s="1099">
        <f>SUM(K39:K43)</f>
        <v>0.99999999999999989</v>
      </c>
      <c r="L44" s="369"/>
      <c r="N44" s="308"/>
      <c r="O44" s="308"/>
    </row>
    <row r="45" spans="1:15" ht="12.95" customHeight="1" x14ac:dyDescent="0.25">
      <c r="A45" s="2702" t="s">
        <v>13</v>
      </c>
      <c r="B45" s="2702"/>
      <c r="C45" s="360"/>
      <c r="D45" s="1085"/>
      <c r="E45" s="1086"/>
      <c r="F45" s="1572"/>
      <c r="G45" s="1561"/>
      <c r="H45" s="806"/>
      <c r="I45" s="2297"/>
      <c r="J45" s="1578"/>
      <c r="K45" s="1092"/>
      <c r="L45" s="340"/>
    </row>
    <row r="46" spans="1:15" ht="14.1" customHeight="1" x14ac:dyDescent="0.2">
      <c r="A46" s="326"/>
      <c r="B46" s="326"/>
      <c r="C46" s="304" t="s">
        <v>4</v>
      </c>
      <c r="D46" s="319">
        <v>174</v>
      </c>
      <c r="E46" s="320">
        <v>474540.272</v>
      </c>
      <c r="F46" s="1570">
        <v>5062636.6415800005</v>
      </c>
      <c r="G46" s="1566">
        <f>E46/E51</f>
        <v>0.54047735729188418</v>
      </c>
      <c r="H46" s="379">
        <f>(E46-I46)/I46</f>
        <v>0.1799646534750701</v>
      </c>
      <c r="I46" s="1093">
        <v>402164.81960069656</v>
      </c>
      <c r="J46" s="1579">
        <v>4290456.5941300001</v>
      </c>
      <c r="K46" s="1094">
        <f>I46/$I$51</f>
        <v>0.4414591389636725</v>
      </c>
      <c r="L46" s="340"/>
    </row>
    <row r="47" spans="1:15" ht="14.1" customHeight="1" x14ac:dyDescent="0.2">
      <c r="A47" s="326"/>
      <c r="B47" s="326"/>
      <c r="C47" s="304" t="s">
        <v>5</v>
      </c>
      <c r="D47" s="319">
        <v>470</v>
      </c>
      <c r="E47" s="320">
        <v>53634.132000000005</v>
      </c>
      <c r="F47" s="1570">
        <v>572306.90476999991</v>
      </c>
      <c r="G47" s="1566">
        <f>E47/E51</f>
        <v>6.108656237294878E-2</v>
      </c>
      <c r="H47" s="379">
        <f>(E47-I47)/I47</f>
        <v>-0.60422525830456753</v>
      </c>
      <c r="I47" s="1093">
        <v>135516.81385790414</v>
      </c>
      <c r="J47" s="1579">
        <v>1446305.0027500002</v>
      </c>
      <c r="K47" s="1094">
        <f>I47/$I$51</f>
        <v>0.14875775563911864</v>
      </c>
      <c r="L47" s="340"/>
    </row>
    <row r="48" spans="1:15" ht="14.1" customHeight="1" x14ac:dyDescent="0.2">
      <c r="A48" s="1079"/>
      <c r="B48" s="1080"/>
      <c r="C48" s="304" t="s">
        <v>6</v>
      </c>
      <c r="D48" s="319">
        <v>18394</v>
      </c>
      <c r="E48" s="320">
        <v>102425.049</v>
      </c>
      <c r="F48" s="1570">
        <v>1092964.87093</v>
      </c>
      <c r="G48" s="1566">
        <f>E48/E51</f>
        <v>0.11665694793552051</v>
      </c>
      <c r="H48" s="379">
        <f>(E48-I48)/I48</f>
        <v>-9.6174152042155056E-2</v>
      </c>
      <c r="I48" s="1093">
        <v>113323.87675283344</v>
      </c>
      <c r="J48" s="1579">
        <v>1209487.4801</v>
      </c>
      <c r="K48" s="1094">
        <f>I48/$I$51</f>
        <v>0.12439641315469392</v>
      </c>
      <c r="L48" s="340"/>
    </row>
    <row r="49" spans="1:15" ht="14.1" customHeight="1" x14ac:dyDescent="0.2">
      <c r="A49" s="1079"/>
      <c r="B49" s="1080"/>
      <c r="C49" s="304" t="s">
        <v>7</v>
      </c>
      <c r="D49" s="319">
        <v>363918</v>
      </c>
      <c r="E49" s="320">
        <v>233256.17900000003</v>
      </c>
      <c r="F49" s="1570">
        <v>2489200.5010000002</v>
      </c>
      <c r="G49" s="1566">
        <f>E49/E51</f>
        <v>0.26566698473575007</v>
      </c>
      <c r="H49" s="379">
        <f>(E49-I49)/I49</f>
        <v>-6.0102081210492868E-2</v>
      </c>
      <c r="I49" s="1093">
        <v>248171.82200000001</v>
      </c>
      <c r="J49" s="1579">
        <v>2648781.8990000002</v>
      </c>
      <c r="K49" s="1094">
        <f>I49/$I$51</f>
        <v>0.27241994703550654</v>
      </c>
      <c r="L49" s="340"/>
    </row>
    <row r="50" spans="1:15" ht="14.1" customHeight="1" thickBot="1" x14ac:dyDescent="0.3">
      <c r="A50" s="1079"/>
      <c r="B50" s="1080"/>
      <c r="C50" s="714" t="s">
        <v>412</v>
      </c>
      <c r="D50" s="319">
        <v>26</v>
      </c>
      <c r="E50" s="324">
        <v>14146.499999999998</v>
      </c>
      <c r="F50" s="1570">
        <v>150913.83250999998</v>
      </c>
      <c r="G50" s="1566">
        <f>E50/E51</f>
        <v>1.611214766389656E-2</v>
      </c>
      <c r="H50" s="379">
        <f>(E50-I50)/I50</f>
        <v>0.19757979928845293</v>
      </c>
      <c r="I50" s="2296">
        <v>11812.574000000001</v>
      </c>
      <c r="J50" s="1576">
        <v>126090.77945</v>
      </c>
      <c r="K50" s="1094">
        <f>I50/$I$51</f>
        <v>1.2966745207008239E-2</v>
      </c>
      <c r="L50" s="340"/>
    </row>
    <row r="51" spans="1:15" ht="12.95" customHeight="1" thickTop="1" x14ac:dyDescent="0.2">
      <c r="A51" s="1079"/>
      <c r="B51" s="1080"/>
      <c r="C51" s="1095" t="s">
        <v>8</v>
      </c>
      <c r="D51" s="1096">
        <f>SUM(D46:D50)</f>
        <v>382982</v>
      </c>
      <c r="E51" s="1115">
        <f t="shared" ref="E51" si="14">SUM(E46:E50)</f>
        <v>878002.13199999998</v>
      </c>
      <c r="F51" s="1571">
        <f t="shared" ref="F51" si="15">SUM(F46:F50)</f>
        <v>9368022.7507900018</v>
      </c>
      <c r="G51" s="1116">
        <f>SUM(G46:G50)</f>
        <v>1</v>
      </c>
      <c r="H51" s="1097">
        <f t="shared" ref="H51" si="16">(E51-I51)/I51</f>
        <v>-3.6210910775753502E-2</v>
      </c>
      <c r="I51" s="1098">
        <v>910989.90621143428</v>
      </c>
      <c r="J51" s="1577">
        <v>9721121.7554299999</v>
      </c>
      <c r="K51" s="1099">
        <f>SUM(K46:K50)</f>
        <v>0.99999999999999989</v>
      </c>
      <c r="L51" s="369"/>
      <c r="N51" s="308"/>
      <c r="O51" s="308"/>
    </row>
    <row r="52" spans="1:15" ht="12.95" customHeight="1" x14ac:dyDescent="0.25">
      <c r="A52" s="2702" t="s">
        <v>210</v>
      </c>
      <c r="B52" s="2702"/>
      <c r="C52" s="360"/>
      <c r="D52" s="1085"/>
      <c r="E52" s="1086"/>
      <c r="F52" s="1572"/>
      <c r="G52" s="1561"/>
      <c r="H52" s="806"/>
      <c r="I52" s="2297"/>
      <c r="J52" s="1578"/>
      <c r="K52" s="1092"/>
      <c r="L52" s="340"/>
    </row>
    <row r="53" spans="1:15" ht="14.1" customHeight="1" x14ac:dyDescent="0.2">
      <c r="A53" s="326"/>
      <c r="B53" s="326"/>
      <c r="C53" s="304" t="s">
        <v>4</v>
      </c>
      <c r="D53" s="319">
        <v>115</v>
      </c>
      <c r="E53" s="320">
        <v>182522.19899999996</v>
      </c>
      <c r="F53" s="1570">
        <v>1948063.2893699997</v>
      </c>
      <c r="G53" s="1566">
        <f>E53/E58</f>
        <v>0.39887341035498025</v>
      </c>
      <c r="H53" s="379">
        <f>(E53-I53)/I53</f>
        <v>7.8988274089701535E-3</v>
      </c>
      <c r="I53" s="1093">
        <v>181091.78623534486</v>
      </c>
      <c r="J53" s="1579">
        <v>1932874.2191500003</v>
      </c>
      <c r="K53" s="1094">
        <f>I53/$I$58</f>
        <v>0.37735314881053839</v>
      </c>
      <c r="L53" s="340"/>
    </row>
    <row r="54" spans="1:15" ht="14.1" customHeight="1" x14ac:dyDescent="0.2">
      <c r="A54" s="326"/>
      <c r="B54" s="326"/>
      <c r="C54" s="304" t="s">
        <v>5</v>
      </c>
      <c r="D54" s="319">
        <v>394</v>
      </c>
      <c r="E54" s="320">
        <v>45536.585000000006</v>
      </c>
      <c r="F54" s="1570">
        <v>485974.24496000004</v>
      </c>
      <c r="G54" s="1566">
        <f>E54/E58</f>
        <v>9.9513007482829222E-2</v>
      </c>
      <c r="H54" s="379">
        <f>(E54-I54)/I54</f>
        <v>-5.9055174901056162E-2</v>
      </c>
      <c r="I54" s="1093">
        <v>48394.532586128698</v>
      </c>
      <c r="J54" s="1579">
        <v>516536.22016999999</v>
      </c>
      <c r="K54" s="1094">
        <f>I54/$I$58</f>
        <v>0.10084294619998393</v>
      </c>
      <c r="L54" s="340"/>
    </row>
    <row r="55" spans="1:15" ht="14.1" customHeight="1" x14ac:dyDescent="0.2">
      <c r="A55" s="1079"/>
      <c r="B55" s="1080"/>
      <c r="C55" s="304" t="s">
        <v>6</v>
      </c>
      <c r="D55" s="319">
        <v>13350</v>
      </c>
      <c r="E55" s="320">
        <v>72379.735000000001</v>
      </c>
      <c r="F55" s="1570">
        <v>772381.15072999988</v>
      </c>
      <c r="G55" s="1566">
        <f>E55/E58</f>
        <v>0.15817446808231658</v>
      </c>
      <c r="H55" s="379">
        <f>(E55-I55)/I55</f>
        <v>-0.11527464723311455</v>
      </c>
      <c r="I55" s="1093">
        <v>81810.399999999994</v>
      </c>
      <c r="J55" s="1579">
        <v>873175.1</v>
      </c>
      <c r="K55" s="1094">
        <f>I55/$I$58</f>
        <v>0.17047383919074899</v>
      </c>
      <c r="L55" s="340"/>
    </row>
    <row r="56" spans="1:15" ht="14.1" customHeight="1" x14ac:dyDescent="0.2">
      <c r="A56" s="1079"/>
      <c r="B56" s="1080"/>
      <c r="C56" s="304" t="s">
        <v>7</v>
      </c>
      <c r="D56" s="319">
        <v>174941</v>
      </c>
      <c r="E56" s="320">
        <v>152337.30000000002</v>
      </c>
      <c r="F56" s="1570">
        <v>1625682.5000000002</v>
      </c>
      <c r="G56" s="1566">
        <f>E56/E58</f>
        <v>0.33290908562453686</v>
      </c>
      <c r="H56" s="379">
        <f>(E56-I56)/I56</f>
        <v>-6.9913418724047882E-2</v>
      </c>
      <c r="I56" s="1093">
        <v>163788.29999999999</v>
      </c>
      <c r="J56" s="1579">
        <v>1748150.6</v>
      </c>
      <c r="K56" s="1094">
        <f>I56/$I$58</f>
        <v>0.34129670941012574</v>
      </c>
      <c r="L56" s="340"/>
    </row>
    <row r="57" spans="1:15" ht="14.1" customHeight="1" thickBot="1" x14ac:dyDescent="0.3">
      <c r="A57" s="1079"/>
      <c r="B57" s="1080"/>
      <c r="C57" s="714" t="s">
        <v>412</v>
      </c>
      <c r="D57" s="319">
        <v>12</v>
      </c>
      <c r="E57" s="324">
        <v>4818.4810000000007</v>
      </c>
      <c r="F57" s="1570">
        <v>51428.952910000007</v>
      </c>
      <c r="G57" s="1566">
        <f>E57/E58</f>
        <v>1.0530028455336966E-2</v>
      </c>
      <c r="H57" s="379">
        <f>(E57-I57)/I57</f>
        <v>7.2128644438407285E-4</v>
      </c>
      <c r="I57" s="2296">
        <v>4815.0079999999998</v>
      </c>
      <c r="J57" s="1576">
        <v>51396.396200000003</v>
      </c>
      <c r="K57" s="1094">
        <f>I57/$I$58</f>
        <v>1.0033356388603037E-2</v>
      </c>
      <c r="L57" s="340"/>
    </row>
    <row r="58" spans="1:15" ht="12.95" customHeight="1" thickTop="1" x14ac:dyDescent="0.2">
      <c r="A58" s="1081"/>
      <c r="B58" s="1082"/>
      <c r="C58" s="1095" t="s">
        <v>8</v>
      </c>
      <c r="D58" s="1096">
        <f>SUM(D53:D57)</f>
        <v>188812</v>
      </c>
      <c r="E58" s="1115">
        <f t="shared" ref="E58" si="17">SUM(E53:E57)</f>
        <v>457594.30000000005</v>
      </c>
      <c r="F58" s="1571">
        <f t="shared" ref="F58" si="18">SUM(F53:F57)</f>
        <v>4883530.1379700005</v>
      </c>
      <c r="G58" s="1116">
        <f>SUM(G53:G57)</f>
        <v>0.99999999999999989</v>
      </c>
      <c r="H58" s="1097">
        <f t="shared" ref="H58" si="19">(E58-I58)/I58</f>
        <v>-4.647994493605509E-2</v>
      </c>
      <c r="I58" s="1098">
        <v>479900.0268214735</v>
      </c>
      <c r="J58" s="1577">
        <v>5122132.5355200013</v>
      </c>
      <c r="K58" s="1099">
        <f>SUM(K53:K57)</f>
        <v>1</v>
      </c>
      <c r="L58" s="369"/>
      <c r="N58" s="308"/>
      <c r="O58" s="308"/>
    </row>
    <row r="59" spans="1:15" ht="5.0999999999999996" customHeight="1" x14ac:dyDescent="0.2">
      <c r="A59" s="374"/>
      <c r="B59" s="374"/>
      <c r="C59" s="1076"/>
      <c r="D59" s="336"/>
      <c r="E59" s="336"/>
      <c r="F59" s="336"/>
      <c r="G59" s="336"/>
      <c r="H59" s="1078"/>
      <c r="I59" s="375"/>
      <c r="J59" s="375"/>
      <c r="K59" s="1077"/>
    </row>
    <row r="60" spans="1:15" ht="18" customHeight="1" x14ac:dyDescent="0.25">
      <c r="A60" s="180"/>
      <c r="B60" s="336"/>
      <c r="C60" s="336"/>
      <c r="D60" s="336"/>
      <c r="E60" s="336"/>
      <c r="F60" s="336"/>
      <c r="G60" s="336"/>
      <c r="H60" s="336"/>
      <c r="I60" s="375"/>
      <c r="J60" s="375"/>
      <c r="K60" s="375"/>
    </row>
    <row r="61" spans="1:15" ht="15" customHeight="1" x14ac:dyDescent="0.2">
      <c r="A61" s="692"/>
      <c r="B61" s="336"/>
      <c r="C61" s="336"/>
      <c r="D61" s="336"/>
      <c r="E61" s="336"/>
      <c r="F61" s="336"/>
      <c r="G61" s="336"/>
      <c r="H61" s="336"/>
      <c r="I61" s="336"/>
      <c r="J61" s="336"/>
      <c r="K61" s="336"/>
    </row>
    <row r="62" spans="1:15" ht="15" customHeight="1" x14ac:dyDescent="0.2">
      <c r="A62" s="692"/>
      <c r="B62" s="336"/>
      <c r="C62" s="336"/>
      <c r="D62" s="336"/>
      <c r="E62" s="336"/>
      <c r="F62" s="336"/>
      <c r="G62" s="336"/>
      <c r="H62" s="336"/>
      <c r="I62" s="336"/>
      <c r="J62" s="336"/>
      <c r="K62" s="336"/>
    </row>
    <row r="63" spans="1:15" ht="15" customHeight="1" x14ac:dyDescent="0.2">
      <c r="A63" s="692"/>
      <c r="B63" s="336"/>
      <c r="C63" s="336"/>
      <c r="D63" s="336"/>
      <c r="E63" s="336"/>
      <c r="F63" s="336"/>
      <c r="G63" s="336"/>
      <c r="H63" s="336"/>
      <c r="I63" s="336"/>
      <c r="J63" s="336"/>
      <c r="K63" s="336"/>
    </row>
    <row r="64" spans="1:15" ht="15" customHeight="1" x14ac:dyDescent="0.2">
      <c r="A64" s="692"/>
      <c r="B64" s="336"/>
      <c r="C64" s="336"/>
      <c r="D64" s="336"/>
      <c r="E64" s="336"/>
      <c r="F64" s="336"/>
      <c r="G64" s="336"/>
      <c r="H64" s="336"/>
      <c r="I64" s="336"/>
      <c r="J64" s="336"/>
      <c r="K64" s="336"/>
    </row>
    <row r="65" spans="1:11" ht="15" customHeight="1" x14ac:dyDescent="0.2">
      <c r="A65" s="692"/>
      <c r="B65" s="336"/>
      <c r="C65" s="336"/>
      <c r="D65" s="336"/>
      <c r="E65" s="336"/>
      <c r="F65" s="336"/>
      <c r="G65" s="336"/>
      <c r="H65" s="336"/>
      <c r="I65" s="336"/>
      <c r="J65" s="336"/>
      <c r="K65" s="336"/>
    </row>
    <row r="66" spans="1:11" ht="15" customHeight="1" x14ac:dyDescent="0.2">
      <c r="A66" s="692"/>
      <c r="B66" s="336"/>
      <c r="C66" s="336"/>
      <c r="D66" s="336"/>
      <c r="E66" s="336"/>
      <c r="F66" s="336"/>
      <c r="G66" s="336"/>
      <c r="H66" s="336"/>
      <c r="I66" s="336"/>
      <c r="J66" s="336"/>
      <c r="K66" s="336"/>
    </row>
    <row r="67" spans="1:11" ht="15" customHeight="1" x14ac:dyDescent="0.2">
      <c r="A67" s="692"/>
      <c r="B67" s="336"/>
      <c r="C67" s="336"/>
      <c r="D67" s="336"/>
      <c r="E67" s="336"/>
      <c r="F67" s="336"/>
      <c r="G67" s="336"/>
      <c r="H67" s="336"/>
      <c r="I67" s="336"/>
      <c r="J67" s="336"/>
      <c r="K67" s="336"/>
    </row>
    <row r="68" spans="1:11" ht="15" customHeight="1" x14ac:dyDescent="0.2">
      <c r="A68" s="692"/>
      <c r="B68" s="336"/>
      <c r="C68" s="336"/>
      <c r="D68" s="336"/>
      <c r="E68" s="336"/>
      <c r="F68" s="336"/>
      <c r="G68" s="336"/>
      <c r="H68" s="336"/>
      <c r="I68" s="336"/>
      <c r="J68" s="336"/>
      <c r="K68" s="336"/>
    </row>
    <row r="69" spans="1:11" ht="15" customHeight="1" x14ac:dyDescent="0.2">
      <c r="A69" s="692"/>
      <c r="B69" s="336"/>
      <c r="C69" s="336"/>
      <c r="D69" s="336"/>
      <c r="E69" s="336"/>
      <c r="F69" s="336"/>
      <c r="G69" s="336"/>
      <c r="H69" s="336"/>
      <c r="I69" s="336"/>
      <c r="J69" s="336"/>
      <c r="K69" s="336"/>
    </row>
    <row r="70" spans="1:11" ht="15" customHeight="1" x14ac:dyDescent="0.2">
      <c r="A70" s="692"/>
      <c r="B70" s="336"/>
      <c r="C70" s="336"/>
      <c r="D70" s="336"/>
      <c r="E70" s="336"/>
      <c r="F70" s="336"/>
      <c r="G70" s="336"/>
      <c r="H70" s="336"/>
      <c r="I70" s="336"/>
      <c r="J70" s="336"/>
      <c r="K70" s="336"/>
    </row>
    <row r="71" spans="1:11" ht="15" customHeight="1" x14ac:dyDescent="0.2">
      <c r="A71" s="692"/>
      <c r="B71" s="336"/>
      <c r="C71" s="336"/>
      <c r="D71" s="336"/>
      <c r="E71" s="336"/>
      <c r="F71" s="336"/>
      <c r="G71" s="336"/>
      <c r="H71" s="336"/>
      <c r="I71" s="336"/>
      <c r="J71" s="336"/>
      <c r="K71" s="336"/>
    </row>
    <row r="72" spans="1:11" ht="15" customHeight="1" x14ac:dyDescent="0.2">
      <c r="A72" s="692"/>
      <c r="B72" s="336"/>
      <c r="C72" s="336"/>
      <c r="D72" s="336"/>
      <c r="E72" s="336"/>
      <c r="F72" s="336"/>
      <c r="G72" s="336"/>
      <c r="H72" s="336"/>
      <c r="I72" s="336"/>
      <c r="J72" s="336"/>
      <c r="K72" s="336"/>
    </row>
    <row r="73" spans="1:11" ht="15" customHeight="1" x14ac:dyDescent="0.2">
      <c r="A73" s="692"/>
      <c r="B73" s="336"/>
      <c r="C73" s="336"/>
      <c r="D73" s="336"/>
      <c r="E73" s="336"/>
      <c r="F73" s="336"/>
      <c r="G73" s="336"/>
      <c r="H73" s="336"/>
      <c r="I73" s="336"/>
      <c r="J73" s="336"/>
      <c r="K73" s="336"/>
    </row>
    <row r="74" spans="1:11" ht="15" customHeight="1" x14ac:dyDescent="0.2">
      <c r="A74" s="692"/>
      <c r="B74" s="336"/>
      <c r="C74" s="336"/>
      <c r="D74" s="336"/>
      <c r="E74" s="336"/>
      <c r="F74" s="336"/>
      <c r="G74" s="336"/>
      <c r="H74" s="336"/>
      <c r="I74" s="336"/>
      <c r="J74" s="336"/>
      <c r="K74" s="336"/>
    </row>
    <row r="75" spans="1:11" ht="15" customHeight="1" x14ac:dyDescent="0.2">
      <c r="A75" s="692"/>
      <c r="B75" s="336"/>
      <c r="C75" s="336"/>
      <c r="D75" s="336"/>
      <c r="E75" s="336"/>
      <c r="F75" s="336"/>
      <c r="G75" s="336"/>
      <c r="H75" s="336"/>
      <c r="I75" s="336"/>
      <c r="J75" s="336"/>
      <c r="K75" s="336"/>
    </row>
    <row r="76" spans="1:11" ht="15" customHeight="1" x14ac:dyDescent="0.2">
      <c r="A76" s="692"/>
      <c r="B76" s="336"/>
      <c r="C76" s="336"/>
      <c r="D76" s="336"/>
      <c r="E76" s="336"/>
      <c r="F76" s="336"/>
      <c r="G76" s="336"/>
      <c r="H76" s="336"/>
      <c r="I76" s="336"/>
      <c r="J76" s="336"/>
      <c r="K76" s="336"/>
    </row>
    <row r="77" spans="1:11" ht="15" customHeight="1" x14ac:dyDescent="0.2">
      <c r="A77" s="692"/>
      <c r="B77" s="336"/>
      <c r="C77" s="336"/>
      <c r="D77" s="336"/>
      <c r="E77" s="336"/>
      <c r="F77" s="336"/>
      <c r="G77" s="336"/>
      <c r="H77" s="336"/>
      <c r="I77" s="336"/>
      <c r="J77" s="336"/>
      <c r="K77" s="336"/>
    </row>
    <row r="78" spans="1:11" ht="15" customHeight="1" x14ac:dyDescent="0.2">
      <c r="A78" s="692"/>
      <c r="B78" s="336"/>
      <c r="C78" s="336"/>
      <c r="D78" s="336"/>
      <c r="E78" s="336"/>
      <c r="F78" s="336"/>
      <c r="G78" s="336"/>
      <c r="H78" s="336"/>
      <c r="I78" s="336"/>
      <c r="J78" s="336"/>
      <c r="K78" s="336"/>
    </row>
    <row r="79" spans="1:11" ht="15" customHeight="1" x14ac:dyDescent="0.2">
      <c r="A79" s="692"/>
      <c r="B79" s="336"/>
      <c r="C79" s="336"/>
      <c r="D79" s="336"/>
      <c r="E79" s="336"/>
      <c r="F79" s="336"/>
      <c r="G79" s="336"/>
      <c r="H79" s="336"/>
      <c r="I79" s="336"/>
      <c r="J79" s="336"/>
      <c r="K79" s="336"/>
    </row>
    <row r="80" spans="1:11" ht="15" customHeight="1" x14ac:dyDescent="0.2">
      <c r="A80" s="692"/>
      <c r="B80" s="336"/>
      <c r="C80" s="336"/>
      <c r="D80" s="336"/>
      <c r="E80" s="336"/>
      <c r="F80" s="336"/>
      <c r="G80" s="336"/>
      <c r="H80" s="336"/>
      <c r="I80" s="336"/>
      <c r="J80" s="336"/>
      <c r="K80" s="336"/>
    </row>
    <row r="81" spans="1:11" ht="15" customHeight="1" x14ac:dyDescent="0.2">
      <c r="A81" s="692"/>
      <c r="B81" s="336"/>
      <c r="C81" s="336"/>
      <c r="D81" s="336"/>
      <c r="E81" s="336"/>
      <c r="F81" s="336"/>
      <c r="G81" s="336"/>
      <c r="H81" s="336"/>
      <c r="I81" s="336"/>
      <c r="J81" s="336"/>
      <c r="K81" s="336"/>
    </row>
    <row r="82" spans="1:11" ht="15" customHeight="1" x14ac:dyDescent="0.2">
      <c r="A82" s="692"/>
      <c r="B82" s="336"/>
      <c r="C82" s="336"/>
      <c r="D82" s="336"/>
      <c r="E82" s="336"/>
      <c r="F82" s="336"/>
      <c r="G82" s="336"/>
      <c r="H82" s="336"/>
      <c r="I82" s="336"/>
      <c r="J82" s="336"/>
      <c r="K82" s="336"/>
    </row>
    <row r="83" spans="1:11" ht="15" customHeight="1" x14ac:dyDescent="0.2">
      <c r="A83" s="692"/>
      <c r="B83" s="336"/>
      <c r="C83" s="336"/>
      <c r="D83" s="336"/>
      <c r="E83" s="336"/>
      <c r="F83" s="336"/>
      <c r="G83" s="336"/>
      <c r="H83" s="336"/>
      <c r="I83" s="336"/>
      <c r="J83" s="336"/>
      <c r="K83" s="336"/>
    </row>
    <row r="84" spans="1:11" ht="15" customHeight="1" x14ac:dyDescent="0.2">
      <c r="A84" s="692"/>
      <c r="B84" s="336"/>
      <c r="C84" s="336"/>
      <c r="D84" s="336"/>
      <c r="E84" s="336"/>
      <c r="F84" s="336"/>
      <c r="G84" s="336"/>
      <c r="H84" s="336"/>
      <c r="I84" s="336"/>
      <c r="J84" s="336"/>
      <c r="K84" s="336"/>
    </row>
    <row r="85" spans="1:11" ht="15" customHeight="1" x14ac:dyDescent="0.2">
      <c r="A85" s="692"/>
      <c r="B85" s="336"/>
      <c r="C85" s="336"/>
      <c r="D85" s="336"/>
      <c r="E85" s="336"/>
      <c r="F85" s="336"/>
      <c r="G85" s="336"/>
      <c r="H85" s="336"/>
      <c r="I85" s="336"/>
      <c r="J85" s="336"/>
      <c r="K85" s="336"/>
    </row>
    <row r="86" spans="1:11" ht="15" customHeight="1" x14ac:dyDescent="0.2">
      <c r="A86" s="692"/>
      <c r="B86" s="336"/>
      <c r="C86" s="336"/>
      <c r="D86" s="336"/>
      <c r="E86" s="336"/>
      <c r="F86" s="336"/>
      <c r="G86" s="336"/>
      <c r="H86" s="336"/>
      <c r="I86" s="336"/>
      <c r="J86" s="336"/>
      <c r="K86" s="336"/>
    </row>
    <row r="87" spans="1:11" ht="15" customHeight="1" x14ac:dyDescent="0.2">
      <c r="A87" s="692"/>
      <c r="B87" s="336"/>
      <c r="C87" s="336"/>
      <c r="D87" s="336"/>
      <c r="E87" s="336"/>
      <c r="F87" s="336"/>
      <c r="G87" s="336"/>
      <c r="H87" s="336"/>
      <c r="I87" s="336"/>
      <c r="J87" s="336"/>
      <c r="K87" s="336"/>
    </row>
    <row r="88" spans="1:11" ht="15" customHeight="1" x14ac:dyDescent="0.2">
      <c r="A88" s="692"/>
      <c r="B88" s="336"/>
      <c r="C88" s="336"/>
      <c r="D88" s="336"/>
      <c r="E88" s="336"/>
      <c r="F88" s="336"/>
      <c r="G88" s="336"/>
      <c r="H88" s="336"/>
      <c r="I88" s="336"/>
      <c r="J88" s="336"/>
      <c r="K88" s="336"/>
    </row>
    <row r="89" spans="1:11" ht="15" customHeight="1" x14ac:dyDescent="0.2">
      <c r="A89" s="692"/>
      <c r="B89" s="336"/>
      <c r="C89" s="336"/>
      <c r="D89" s="336"/>
      <c r="E89" s="336"/>
      <c r="F89" s="336"/>
      <c r="G89" s="336"/>
      <c r="H89" s="336"/>
      <c r="I89" s="336"/>
      <c r="J89" s="336"/>
      <c r="K89" s="336"/>
    </row>
    <row r="90" spans="1:11" ht="15" customHeight="1" x14ac:dyDescent="0.2">
      <c r="A90" s="692"/>
      <c r="B90" s="336"/>
      <c r="C90" s="336"/>
      <c r="D90" s="336"/>
      <c r="E90" s="336"/>
      <c r="F90" s="336"/>
      <c r="G90" s="336"/>
      <c r="H90" s="336"/>
      <c r="I90" s="336"/>
      <c r="J90" s="336"/>
      <c r="K90" s="336"/>
    </row>
    <row r="91" spans="1:11" ht="15" customHeight="1" x14ac:dyDescent="0.2">
      <c r="A91" s="692"/>
      <c r="B91" s="336"/>
      <c r="C91" s="336"/>
      <c r="D91" s="336"/>
      <c r="E91" s="336"/>
      <c r="F91" s="336"/>
      <c r="G91" s="336"/>
      <c r="H91" s="336"/>
      <c r="I91" s="336"/>
      <c r="J91" s="336"/>
      <c r="K91" s="336"/>
    </row>
    <row r="92" spans="1:11" ht="15" customHeight="1" x14ac:dyDescent="0.2">
      <c r="A92" s="692"/>
      <c r="B92" s="336"/>
      <c r="C92" s="336"/>
      <c r="D92" s="336"/>
      <c r="E92" s="336"/>
      <c r="F92" s="336"/>
      <c r="G92" s="336"/>
      <c r="H92" s="336"/>
      <c r="I92" s="336"/>
      <c r="J92" s="336"/>
      <c r="K92" s="336"/>
    </row>
    <row r="93" spans="1:11" ht="15" customHeight="1" x14ac:dyDescent="0.2">
      <c r="A93" s="692"/>
      <c r="B93" s="336"/>
      <c r="C93" s="336"/>
      <c r="D93" s="336"/>
      <c r="E93" s="336"/>
      <c r="F93" s="336"/>
      <c r="G93" s="336"/>
      <c r="H93" s="336"/>
      <c r="I93" s="336"/>
      <c r="J93" s="336"/>
      <c r="K93" s="336"/>
    </row>
    <row r="94" spans="1:11" ht="15" customHeight="1" x14ac:dyDescent="0.2">
      <c r="A94" s="692"/>
      <c r="B94" s="336"/>
      <c r="C94" s="336"/>
      <c r="D94" s="336"/>
      <c r="E94" s="336"/>
      <c r="F94" s="336"/>
      <c r="G94" s="336"/>
      <c r="H94" s="336"/>
      <c r="I94" s="336"/>
      <c r="J94" s="336"/>
      <c r="K94" s="336"/>
    </row>
    <row r="95" spans="1:11" ht="15" customHeight="1" x14ac:dyDescent="0.2">
      <c r="A95" s="692"/>
      <c r="B95" s="336"/>
      <c r="C95" s="336"/>
      <c r="D95" s="336"/>
      <c r="E95" s="336"/>
      <c r="F95" s="336"/>
      <c r="G95" s="336"/>
      <c r="H95" s="336"/>
      <c r="I95" s="336"/>
      <c r="J95" s="336"/>
      <c r="K95" s="336"/>
    </row>
    <row r="96" spans="1:11" ht="15" customHeight="1" x14ac:dyDescent="0.2">
      <c r="A96" s="692"/>
      <c r="B96" s="336"/>
      <c r="C96" s="336"/>
      <c r="D96" s="336"/>
      <c r="E96" s="336"/>
      <c r="F96" s="336"/>
      <c r="G96" s="336"/>
      <c r="H96" s="336"/>
      <c r="I96" s="336"/>
      <c r="J96" s="336"/>
      <c r="K96" s="336"/>
    </row>
    <row r="97" spans="1:11" ht="15" customHeight="1" x14ac:dyDescent="0.2">
      <c r="A97" s="692"/>
      <c r="B97" s="336"/>
      <c r="C97" s="336"/>
      <c r="D97" s="336"/>
      <c r="E97" s="336"/>
      <c r="F97" s="336"/>
      <c r="G97" s="336"/>
      <c r="H97" s="336"/>
      <c r="I97" s="336"/>
      <c r="J97" s="336"/>
      <c r="K97" s="336"/>
    </row>
    <row r="98" spans="1:11" ht="15" customHeight="1" x14ac:dyDescent="0.2">
      <c r="A98" s="692"/>
      <c r="B98" s="336"/>
      <c r="C98" s="336"/>
      <c r="D98" s="336"/>
      <c r="E98" s="336"/>
      <c r="F98" s="336"/>
      <c r="G98" s="336"/>
      <c r="H98" s="336"/>
      <c r="I98" s="336"/>
      <c r="J98" s="336"/>
      <c r="K98" s="336"/>
    </row>
    <row r="99" spans="1:11" ht="15" customHeight="1" x14ac:dyDescent="0.2">
      <c r="A99" s="692"/>
      <c r="B99" s="336"/>
      <c r="C99" s="336"/>
      <c r="D99" s="336"/>
      <c r="E99" s="336"/>
      <c r="F99" s="336"/>
      <c r="G99" s="336"/>
      <c r="H99" s="336"/>
      <c r="I99" s="336"/>
      <c r="J99" s="336"/>
      <c r="K99" s="336"/>
    </row>
    <row r="100" spans="1:11" ht="15" customHeight="1" x14ac:dyDescent="0.2">
      <c r="A100" s="692"/>
      <c r="B100" s="336"/>
      <c r="C100" s="336"/>
      <c r="D100" s="336"/>
      <c r="E100" s="336"/>
      <c r="F100" s="336"/>
      <c r="G100" s="336"/>
      <c r="H100" s="336"/>
      <c r="I100" s="336"/>
      <c r="J100" s="336"/>
      <c r="K100" s="336"/>
    </row>
    <row r="101" spans="1:11" ht="15" customHeight="1" x14ac:dyDescent="0.2">
      <c r="A101" s="692"/>
      <c r="B101" s="336"/>
      <c r="C101" s="336"/>
      <c r="D101" s="336"/>
      <c r="E101" s="336"/>
      <c r="F101" s="336"/>
      <c r="G101" s="336"/>
      <c r="H101" s="336"/>
      <c r="I101" s="336"/>
      <c r="J101" s="336"/>
      <c r="K101" s="336"/>
    </row>
    <row r="102" spans="1:11" ht="15" customHeight="1" x14ac:dyDescent="0.2">
      <c r="A102" s="692"/>
      <c r="B102" s="336"/>
      <c r="C102" s="336"/>
      <c r="D102" s="336"/>
      <c r="E102" s="336"/>
      <c r="F102" s="336"/>
      <c r="G102" s="336"/>
      <c r="H102" s="336"/>
      <c r="I102" s="336"/>
      <c r="J102" s="336"/>
      <c r="K102" s="336"/>
    </row>
    <row r="103" spans="1:11" ht="15" customHeight="1" x14ac:dyDescent="0.2">
      <c r="A103" s="692"/>
      <c r="B103" s="336"/>
      <c r="C103" s="336"/>
      <c r="D103" s="336"/>
      <c r="E103" s="336"/>
      <c r="F103" s="336"/>
      <c r="G103" s="336"/>
      <c r="H103" s="336"/>
      <c r="I103" s="336"/>
      <c r="J103" s="336"/>
      <c r="K103" s="336"/>
    </row>
    <row r="104" spans="1:11" ht="15" customHeight="1" x14ac:dyDescent="0.2">
      <c r="A104" s="692"/>
      <c r="B104" s="336"/>
      <c r="C104" s="336"/>
      <c r="D104" s="336"/>
      <c r="E104" s="336"/>
      <c r="F104" s="336"/>
      <c r="G104" s="336"/>
      <c r="H104" s="336"/>
      <c r="I104" s="336"/>
      <c r="J104" s="336"/>
      <c r="K104" s="336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sortState ref="Y16:AA29">
    <sortCondition descending="1" ref="Y16"/>
  </sortState>
  <mergeCells count="16">
    <mergeCell ref="A3:I3"/>
    <mergeCell ref="J3:L3"/>
    <mergeCell ref="D5:K5"/>
    <mergeCell ref="A52:B52"/>
    <mergeCell ref="I7:J7"/>
    <mergeCell ref="D6:D9"/>
    <mergeCell ref="A10:B10"/>
    <mergeCell ref="A17:B17"/>
    <mergeCell ref="A24:B24"/>
    <mergeCell ref="A31:B31"/>
    <mergeCell ref="A38:B38"/>
    <mergeCell ref="A45:B45"/>
    <mergeCell ref="H6:H9"/>
    <mergeCell ref="B8:C9"/>
    <mergeCell ref="E7:F7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19.7109375" style="289" customWidth="1"/>
    <col min="2" max="2" width="3.85546875" style="289" customWidth="1"/>
    <col min="3" max="3" width="5.7109375" style="289" customWidth="1"/>
    <col min="4" max="6" width="8.7109375" style="289" customWidth="1"/>
    <col min="7" max="7" width="6.7109375" style="289" customWidth="1"/>
    <col min="8" max="8" width="7.7109375" style="289" customWidth="1"/>
    <col min="9" max="10" width="8.7109375" style="289" customWidth="1"/>
    <col min="11" max="11" width="6.7109375" style="289" customWidth="1"/>
    <col min="12" max="12" width="1.7109375" style="289" customWidth="1"/>
    <col min="13" max="13" width="9.140625" style="289"/>
    <col min="14" max="14" width="10.140625" style="289" bestFit="1" customWidth="1"/>
    <col min="15" max="15" width="11.140625" style="289" customWidth="1"/>
    <col min="16" max="16384" width="9.140625" style="289"/>
  </cols>
  <sheetData>
    <row r="1" spans="1:17" ht="9.75" customHeight="1" x14ac:dyDescent="0.25">
      <c r="J1" s="2708"/>
      <c r="K1" s="2708"/>
    </row>
    <row r="2" spans="1:17" ht="15" customHeight="1" x14ac:dyDescent="0.2"/>
    <row r="3" spans="1:17" ht="19.5" customHeight="1" thickBot="1" x14ac:dyDescent="0.25">
      <c r="A3" s="2601" t="s">
        <v>517</v>
      </c>
      <c r="B3" s="2601"/>
      <c r="C3" s="2601"/>
      <c r="D3" s="2601"/>
      <c r="E3" s="2601"/>
      <c r="F3" s="2601"/>
      <c r="G3" s="2601"/>
      <c r="H3" s="2601"/>
      <c r="I3" s="2601"/>
      <c r="J3" s="2627" t="s">
        <v>802</v>
      </c>
      <c r="K3" s="2627"/>
      <c r="L3" s="2627"/>
      <c r="O3" s="1440"/>
    </row>
    <row r="4" spans="1:17" ht="16.5" customHeight="1" x14ac:dyDescent="0.2">
      <c r="B4" s="293"/>
      <c r="C4" s="293"/>
      <c r="D4" s="2709"/>
      <c r="E4" s="2709"/>
      <c r="F4" s="372"/>
      <c r="G4" s="293"/>
      <c r="H4" s="293"/>
      <c r="I4" s="293"/>
      <c r="O4" s="1440"/>
    </row>
    <row r="5" spans="1:17" ht="13.5" customHeight="1" x14ac:dyDescent="0.2">
      <c r="A5" s="291"/>
      <c r="B5" s="292"/>
      <c r="C5" s="292"/>
      <c r="D5" s="2710" t="s">
        <v>645</v>
      </c>
      <c r="E5" s="2710"/>
      <c r="F5" s="2710"/>
      <c r="G5" s="2710"/>
      <c r="H5" s="2710"/>
      <c r="I5" s="2710"/>
      <c r="J5" s="2710"/>
      <c r="K5" s="2710"/>
      <c r="O5" s="1440"/>
    </row>
    <row r="6" spans="1:17" ht="14.1" customHeight="1" x14ac:dyDescent="0.25">
      <c r="A6" s="291"/>
      <c r="B6" s="295"/>
      <c r="C6" s="297"/>
      <c r="D6" s="2704" t="s">
        <v>663</v>
      </c>
      <c r="E6" s="296"/>
      <c r="F6" s="296"/>
      <c r="G6" s="1025"/>
      <c r="H6" s="2705" t="s">
        <v>205</v>
      </c>
      <c r="I6" s="1075"/>
      <c r="J6" s="296"/>
      <c r="K6" s="1104"/>
      <c r="L6" s="340"/>
      <c r="O6" s="1440"/>
    </row>
    <row r="7" spans="1:17" ht="14.1" customHeight="1" x14ac:dyDescent="0.25">
      <c r="A7" s="298"/>
      <c r="B7" s="299"/>
      <c r="C7" s="300"/>
      <c r="D7" s="2616"/>
      <c r="E7" s="2612">
        <v>2018</v>
      </c>
      <c r="F7" s="2707"/>
      <c r="G7" s="1026"/>
      <c r="H7" s="2705"/>
      <c r="I7" s="2614">
        <v>2017</v>
      </c>
      <c r="J7" s="2703"/>
      <c r="K7" s="1105"/>
      <c r="L7" s="340"/>
      <c r="O7" s="1440"/>
    </row>
    <row r="8" spans="1:17" ht="14.1" customHeight="1" x14ac:dyDescent="0.25">
      <c r="A8" s="298"/>
      <c r="B8" s="2630" t="str">
        <f>' 41'!B8</f>
        <v>kategorie</v>
      </c>
      <c r="C8" s="2630"/>
      <c r="D8" s="2616"/>
      <c r="F8" s="1567"/>
      <c r="G8" s="1562" t="s">
        <v>206</v>
      </c>
      <c r="H8" s="2705"/>
      <c r="I8" s="2614"/>
      <c r="J8" s="2615"/>
      <c r="K8" s="1105" t="s">
        <v>206</v>
      </c>
      <c r="L8" s="340"/>
      <c r="O8" s="1440"/>
    </row>
    <row r="9" spans="1:17" ht="14.1" customHeight="1" x14ac:dyDescent="0.25">
      <c r="A9" s="301"/>
      <c r="B9" s="2631"/>
      <c r="C9" s="2631"/>
      <c r="D9" s="2617"/>
      <c r="E9" s="1038" t="s">
        <v>502</v>
      </c>
      <c r="F9" s="1751" t="s">
        <v>3</v>
      </c>
      <c r="G9" s="1563" t="s">
        <v>51</v>
      </c>
      <c r="H9" s="2706"/>
      <c r="I9" s="1088" t="s">
        <v>515</v>
      </c>
      <c r="J9" s="1573" t="s">
        <v>3</v>
      </c>
      <c r="K9" s="1582" t="s">
        <v>51</v>
      </c>
      <c r="L9" s="340"/>
      <c r="O9" s="1440"/>
    </row>
    <row r="10" spans="1:17" ht="12.95" customHeight="1" x14ac:dyDescent="0.25">
      <c r="A10" s="2702" t="s">
        <v>211</v>
      </c>
      <c r="B10" s="2702"/>
      <c r="C10" s="302"/>
      <c r="D10" s="373"/>
      <c r="E10" s="302"/>
      <c r="F10" s="1568"/>
      <c r="G10" s="1565"/>
      <c r="H10" s="391"/>
      <c r="I10" s="1040"/>
      <c r="J10" s="1574"/>
      <c r="K10" s="1583"/>
      <c r="L10" s="338"/>
      <c r="O10" s="1440"/>
    </row>
    <row r="11" spans="1:17" ht="14.1" customHeight="1" x14ac:dyDescent="0.2">
      <c r="A11" s="326"/>
      <c r="B11" s="326"/>
      <c r="C11" s="304" t="str">
        <f>' 41'!C11</f>
        <v>VO</v>
      </c>
      <c r="D11" s="305">
        <v>77</v>
      </c>
      <c r="E11" s="306">
        <v>150046.36200000002</v>
      </c>
      <c r="F11" s="1569">
        <v>1601439.03223</v>
      </c>
      <c r="G11" s="1566">
        <f>E11/E16</f>
        <v>0.40020463341780382</v>
      </c>
      <c r="H11" s="379">
        <f t="shared" ref="H11:H16" si="0">(E11-I11)/I11</f>
        <v>-6.3282316684251549E-2</v>
      </c>
      <c r="I11" s="1042">
        <v>160183.12098995835</v>
      </c>
      <c r="J11" s="1575">
        <v>1709841.0355400003</v>
      </c>
      <c r="K11" s="1584">
        <f>I11/$I$16</f>
        <v>0.40263471216146896</v>
      </c>
      <c r="L11" s="340"/>
      <c r="O11" s="1440"/>
    </row>
    <row r="12" spans="1:17" ht="14.1" customHeight="1" x14ac:dyDescent="0.2">
      <c r="A12" s="326"/>
      <c r="B12" s="326"/>
      <c r="C12" s="304" t="str">
        <f>' 41'!C12</f>
        <v>SO</v>
      </c>
      <c r="D12" s="305">
        <v>290</v>
      </c>
      <c r="E12" s="306">
        <v>40047.127999999997</v>
      </c>
      <c r="F12" s="1569">
        <v>427391.11786</v>
      </c>
      <c r="G12" s="1566">
        <f>E12/E16</f>
        <v>0.10681396047893427</v>
      </c>
      <c r="H12" s="379">
        <f t="shared" si="0"/>
        <v>-3.8118675669241923E-2</v>
      </c>
      <c r="I12" s="1042">
        <v>41634.167320862922</v>
      </c>
      <c r="J12" s="1575">
        <v>444369.83003999991</v>
      </c>
      <c r="K12" s="1584">
        <f>I12/$I$16</f>
        <v>0.10465123211308232</v>
      </c>
      <c r="L12" s="679"/>
      <c r="M12" s="308"/>
      <c r="O12" s="1440"/>
      <c r="P12" s="308"/>
      <c r="Q12" s="308"/>
    </row>
    <row r="13" spans="1:17" ht="14.1" customHeight="1" x14ac:dyDescent="0.2">
      <c r="A13" s="1079"/>
      <c r="B13" s="1080"/>
      <c r="C13" s="304" t="str">
        <f>' 41'!C13</f>
        <v>MO</v>
      </c>
      <c r="D13" s="305">
        <v>11236</v>
      </c>
      <c r="E13" s="306">
        <v>60365.29</v>
      </c>
      <c r="F13" s="1569">
        <v>644169.51706999994</v>
      </c>
      <c r="G13" s="1566">
        <f>E13/E16</f>
        <v>0.16100669442161761</v>
      </c>
      <c r="H13" s="379">
        <f t="shared" si="0"/>
        <v>-9.34631747933964E-2</v>
      </c>
      <c r="I13" s="1042">
        <v>66588.899999999994</v>
      </c>
      <c r="J13" s="1575">
        <v>710714.9</v>
      </c>
      <c r="K13" s="1584">
        <f>I13/$I$16</f>
        <v>0.16737720191086539</v>
      </c>
      <c r="L13" s="679"/>
      <c r="M13" s="308"/>
      <c r="O13" s="1440"/>
      <c r="P13" s="308"/>
      <c r="Q13" s="308"/>
    </row>
    <row r="14" spans="1:17" ht="14.1" customHeight="1" x14ac:dyDescent="0.2">
      <c r="A14" s="1079"/>
      <c r="B14" s="1080"/>
      <c r="C14" s="1083" t="str">
        <f>' 41'!C14</f>
        <v>DOM</v>
      </c>
      <c r="D14" s="305">
        <v>125267</v>
      </c>
      <c r="E14" s="306">
        <v>122165.09999999999</v>
      </c>
      <c r="F14" s="1569">
        <v>1303695.2</v>
      </c>
      <c r="G14" s="1566">
        <f>E14/E16</f>
        <v>0.32583954992490477</v>
      </c>
      <c r="H14" s="379">
        <f t="shared" si="0"/>
        <v>-4.0104754331762957E-2</v>
      </c>
      <c r="I14" s="1042">
        <v>127269.2</v>
      </c>
      <c r="J14" s="1575">
        <v>1358373.2999999998</v>
      </c>
      <c r="K14" s="1584">
        <f>I14/$I$16</f>
        <v>0.319902605170446</v>
      </c>
      <c r="L14" s="679"/>
      <c r="M14" s="308"/>
      <c r="O14" s="1440"/>
      <c r="P14" s="308"/>
      <c r="Q14" s="308"/>
    </row>
    <row r="15" spans="1:17" ht="14.1" customHeight="1" thickBot="1" x14ac:dyDescent="0.3">
      <c r="A15" s="1079"/>
      <c r="B15" s="1080"/>
      <c r="C15" s="304" t="s">
        <v>412</v>
      </c>
      <c r="D15" s="319">
        <v>12</v>
      </c>
      <c r="E15" s="324">
        <v>2300.2200000000003</v>
      </c>
      <c r="F15" s="1570">
        <v>24551.960700000003</v>
      </c>
      <c r="G15" s="1566">
        <f>E15/E16</f>
        <v>6.1351617567395652E-3</v>
      </c>
      <c r="H15" s="379">
        <f t="shared" si="0"/>
        <v>6.3957627083365193E-2</v>
      </c>
      <c r="I15" s="2296">
        <v>2161.9470000000001</v>
      </c>
      <c r="J15" s="1576">
        <v>23077.415520000002</v>
      </c>
      <c r="K15" s="1584">
        <f>I15/$I$16</f>
        <v>5.4342486441372323E-3</v>
      </c>
      <c r="L15" s="679"/>
      <c r="M15" s="308"/>
      <c r="O15" s="1440"/>
    </row>
    <row r="16" spans="1:17" ht="12.95" customHeight="1" thickTop="1" x14ac:dyDescent="0.2">
      <c r="A16" s="1079"/>
      <c r="B16" s="1080"/>
      <c r="C16" s="1100" t="s">
        <v>8</v>
      </c>
      <c r="D16" s="1096">
        <f>SUM(D11:D15)</f>
        <v>136882</v>
      </c>
      <c r="E16" s="1115">
        <f t="shared" ref="E16:F16" si="1">SUM(E11:E15)</f>
        <v>374924.1</v>
      </c>
      <c r="F16" s="1571">
        <f t="shared" si="1"/>
        <v>4001246.8278600001</v>
      </c>
      <c r="G16" s="1580">
        <f>SUM(G11:G15)</f>
        <v>1</v>
      </c>
      <c r="H16" s="1097">
        <f t="shared" si="0"/>
        <v>-5.7594482159196388E-2</v>
      </c>
      <c r="I16" s="1098">
        <v>397837.33531082131</v>
      </c>
      <c r="J16" s="1577">
        <v>4246376.4810999995</v>
      </c>
      <c r="K16" s="1585">
        <f>SUM(K11:K15)</f>
        <v>0.99999999999999989</v>
      </c>
      <c r="L16" s="680"/>
      <c r="M16" s="308"/>
      <c r="O16" s="1440"/>
    </row>
    <row r="17" spans="1:16" ht="12.95" customHeight="1" x14ac:dyDescent="0.25">
      <c r="A17" s="2702" t="s">
        <v>14</v>
      </c>
      <c r="B17" s="2702"/>
      <c r="C17" s="360"/>
      <c r="D17" s="1085"/>
      <c r="E17" s="1086"/>
      <c r="F17" s="1572"/>
      <c r="G17" s="1561"/>
      <c r="H17" s="806"/>
      <c r="I17" s="2297"/>
      <c r="J17" s="1578"/>
      <c r="K17" s="1586"/>
      <c r="L17" s="679"/>
      <c r="M17" s="308"/>
      <c r="O17" s="1440"/>
    </row>
    <row r="18" spans="1:16" ht="14.1" customHeight="1" x14ac:dyDescent="0.2">
      <c r="A18" s="326"/>
      <c r="B18" s="326"/>
      <c r="C18" s="304" t="str">
        <f>' 41'!C18</f>
        <v>VO</v>
      </c>
      <c r="D18" s="319">
        <v>78</v>
      </c>
      <c r="E18" s="320">
        <v>148420.45300000001</v>
      </c>
      <c r="F18" s="1570">
        <v>1584077.36005</v>
      </c>
      <c r="G18" s="1566">
        <f>E18/E23</f>
        <v>0.40784552863401025</v>
      </c>
      <c r="H18" s="379">
        <f t="shared" ref="H18:H23" si="2">(E18-I18)/I18</f>
        <v>-6.8791088479634513E-2</v>
      </c>
      <c r="I18" s="1093">
        <v>159384.70000000001</v>
      </c>
      <c r="J18" s="1579">
        <v>1701309.8351500002</v>
      </c>
      <c r="K18" s="1587">
        <f>I18/$I$23</f>
        <v>0.40597124129824319</v>
      </c>
      <c r="L18" s="679"/>
      <c r="M18" s="308"/>
      <c r="N18" s="308"/>
    </row>
    <row r="19" spans="1:16" ht="14.1" customHeight="1" x14ac:dyDescent="0.2">
      <c r="A19" s="326"/>
      <c r="B19" s="326"/>
      <c r="C19" s="304" t="str">
        <f>' 41'!C19</f>
        <v>SO</v>
      </c>
      <c r="D19" s="319">
        <v>333</v>
      </c>
      <c r="E19" s="320">
        <v>42090.253000000004</v>
      </c>
      <c r="F19" s="1570">
        <v>449186.14780999994</v>
      </c>
      <c r="G19" s="1566">
        <f>E19/E23</f>
        <v>0.11566008011796215</v>
      </c>
      <c r="H19" s="379">
        <f t="shared" si="2"/>
        <v>-6.0185879979226517E-2</v>
      </c>
      <c r="I19" s="1093">
        <v>44785.721030739194</v>
      </c>
      <c r="J19" s="1579">
        <v>478024.64563000004</v>
      </c>
      <c r="K19" s="1587">
        <f>I19/$I$23</f>
        <v>0.11407440462783458</v>
      </c>
      <c r="L19" s="682"/>
      <c r="M19" s="317"/>
      <c r="N19" s="308"/>
    </row>
    <row r="20" spans="1:16" ht="14.1" customHeight="1" x14ac:dyDescent="0.2">
      <c r="A20" s="1079"/>
      <c r="B20" s="1080"/>
      <c r="C20" s="304" t="str">
        <f>' 41'!C20</f>
        <v>MO</v>
      </c>
      <c r="D20" s="319">
        <v>11812</v>
      </c>
      <c r="E20" s="320">
        <v>62353.402999999991</v>
      </c>
      <c r="F20" s="1570">
        <v>665385.20120000013</v>
      </c>
      <c r="G20" s="1566">
        <f>E20/E23</f>
        <v>0.17134132186393794</v>
      </c>
      <c r="H20" s="379">
        <f t="shared" si="2"/>
        <v>-0.10955295771752145</v>
      </c>
      <c r="I20" s="1093">
        <v>70024.830269714657</v>
      </c>
      <c r="J20" s="1579">
        <v>747386.94452000002</v>
      </c>
      <c r="K20" s="1587">
        <f>I20/$I$23</f>
        <v>0.17836133120867217</v>
      </c>
      <c r="L20" s="679"/>
      <c r="M20" s="308"/>
      <c r="N20" s="308"/>
      <c r="O20" s="308"/>
      <c r="P20" s="308"/>
    </row>
    <row r="21" spans="1:16" ht="14.1" customHeight="1" x14ac:dyDescent="0.2">
      <c r="A21" s="1079"/>
      <c r="B21" s="1080"/>
      <c r="C21" s="1083" t="str">
        <f>' 41'!C21</f>
        <v>DOM</v>
      </c>
      <c r="D21" s="319">
        <v>147642</v>
      </c>
      <c r="E21" s="320">
        <v>109159.9</v>
      </c>
      <c r="F21" s="1570">
        <v>1164910.3999999999</v>
      </c>
      <c r="G21" s="1566">
        <f>E21/E23</f>
        <v>0.29996119956011513</v>
      </c>
      <c r="H21" s="379">
        <f t="shared" si="2"/>
        <v>-6.4858576435202681E-2</v>
      </c>
      <c r="I21" s="1093">
        <v>116730.9</v>
      </c>
      <c r="J21" s="1579">
        <v>1245896.2999999998</v>
      </c>
      <c r="K21" s="1587">
        <f>I21/$I$23</f>
        <v>0.29732708579218137</v>
      </c>
      <c r="L21" s="679"/>
      <c r="M21" s="308"/>
      <c r="N21" s="308"/>
      <c r="O21" s="308"/>
      <c r="P21" s="308"/>
    </row>
    <row r="22" spans="1:16" ht="14.1" customHeight="1" thickBot="1" x14ac:dyDescent="0.3">
      <c r="A22" s="1079"/>
      <c r="B22" s="1080"/>
      <c r="C22" s="1106" t="s">
        <v>412</v>
      </c>
      <c r="D22" s="337">
        <v>12</v>
      </c>
      <c r="E22" s="1107">
        <v>1889.3910000000001</v>
      </c>
      <c r="F22" s="1581">
        <v>20166.535519999998</v>
      </c>
      <c r="G22" s="1566">
        <f>E22/E23</f>
        <v>5.1918698239746056E-3</v>
      </c>
      <c r="H22" s="379">
        <f t="shared" si="2"/>
        <v>0.12812191942852053</v>
      </c>
      <c r="I22" s="2296">
        <v>1674.8110000000001</v>
      </c>
      <c r="J22" s="1576">
        <v>17877.088530000001</v>
      </c>
      <c r="K22" s="1587">
        <f>I22/$I$23</f>
        <v>4.2659370730688201E-3</v>
      </c>
      <c r="L22" s="679"/>
      <c r="M22" s="308"/>
      <c r="N22" s="308"/>
      <c r="O22" s="308"/>
      <c r="P22" s="308"/>
    </row>
    <row r="23" spans="1:16" ht="12.95" customHeight="1" thickTop="1" x14ac:dyDescent="0.2">
      <c r="A23" s="1079"/>
      <c r="B23" s="1080"/>
      <c r="C23" s="1084" t="s">
        <v>8</v>
      </c>
      <c r="D23" s="1096">
        <f>SUM(D18:D22)</f>
        <v>159877</v>
      </c>
      <c r="E23" s="1115">
        <f t="shared" ref="E23:F23" si="3">SUM(E18:E22)</f>
        <v>363913.39999999997</v>
      </c>
      <c r="F23" s="1571">
        <f t="shared" si="3"/>
        <v>3883725.6445800001</v>
      </c>
      <c r="G23" s="1580">
        <f>SUM(G18:G22)</f>
        <v>1</v>
      </c>
      <c r="H23" s="1097">
        <f t="shared" si="2"/>
        <v>-7.3070534856456912E-2</v>
      </c>
      <c r="I23" s="1098">
        <v>392600.9623004538</v>
      </c>
      <c r="J23" s="1577">
        <v>4190494.8138299999</v>
      </c>
      <c r="K23" s="1585">
        <f>SUM(K18:K22)</f>
        <v>1.0000000000000002</v>
      </c>
      <c r="L23" s="680"/>
      <c r="M23" s="308"/>
      <c r="N23" s="308"/>
      <c r="O23" s="308"/>
      <c r="P23" s="308"/>
    </row>
    <row r="24" spans="1:16" ht="12.95" customHeight="1" x14ac:dyDescent="0.25">
      <c r="A24" s="2702" t="s">
        <v>389</v>
      </c>
      <c r="B24" s="2702"/>
      <c r="C24" s="360"/>
      <c r="D24" s="1085"/>
      <c r="E24" s="1086"/>
      <c r="F24" s="1572"/>
      <c r="G24" s="1561"/>
      <c r="H24" s="806"/>
      <c r="I24" s="2297"/>
      <c r="J24" s="1578"/>
      <c r="K24" s="1586"/>
      <c r="L24" s="679"/>
      <c r="M24" s="308"/>
      <c r="N24" s="308"/>
      <c r="O24" s="308"/>
      <c r="P24" s="308"/>
    </row>
    <row r="25" spans="1:16" ht="14.1" customHeight="1" x14ac:dyDescent="0.2">
      <c r="A25" s="326"/>
      <c r="B25" s="326"/>
      <c r="C25" s="304" t="str">
        <f>' 41'!C25</f>
        <v>VO</v>
      </c>
      <c r="D25" s="319">
        <v>177</v>
      </c>
      <c r="E25" s="320">
        <v>211467.59600000002</v>
      </c>
      <c r="F25" s="1570">
        <v>2252778.0592700001</v>
      </c>
      <c r="G25" s="1566">
        <f>E25/E30</f>
        <v>0.24818816818066033</v>
      </c>
      <c r="H25" s="379">
        <f t="shared" ref="H25:H30" si="4">(E25-I25)/I25</f>
        <v>-8.4537235173183164E-2</v>
      </c>
      <c r="I25" s="1093">
        <v>230995.30000000002</v>
      </c>
      <c r="J25" s="1579">
        <v>2461574.1</v>
      </c>
      <c r="K25" s="1587">
        <f>I25/$I$30</f>
        <v>0.25322183332852793</v>
      </c>
      <c r="L25" s="395"/>
      <c r="N25" s="308"/>
      <c r="O25" s="308"/>
      <c r="P25" s="308"/>
    </row>
    <row r="26" spans="1:16" ht="14.1" customHeight="1" x14ac:dyDescent="0.2">
      <c r="A26" s="326"/>
      <c r="B26" s="326"/>
      <c r="C26" s="304" t="str">
        <f>' 41'!C26</f>
        <v>SO</v>
      </c>
      <c r="D26" s="319">
        <v>1652</v>
      </c>
      <c r="E26" s="320">
        <v>160852</v>
      </c>
      <c r="F26" s="1570">
        <v>1713570.99407</v>
      </c>
      <c r="G26" s="1566">
        <f>E26/E30</f>
        <v>0.1887833596415196</v>
      </c>
      <c r="H26" s="379">
        <f t="shared" si="4"/>
        <v>-4.8481019547157167E-2</v>
      </c>
      <c r="I26" s="1093">
        <v>169047.6</v>
      </c>
      <c r="J26" s="1579">
        <v>1801437.4</v>
      </c>
      <c r="K26" s="1587">
        <f>I26/$I$30</f>
        <v>0.18531348123441327</v>
      </c>
      <c r="L26" s="395"/>
      <c r="N26" s="308"/>
      <c r="O26" s="308"/>
      <c r="P26" s="308"/>
    </row>
    <row r="27" spans="1:16" ht="14.1" customHeight="1" x14ac:dyDescent="0.2">
      <c r="A27" s="1079"/>
      <c r="B27" s="1080"/>
      <c r="C27" s="304" t="str">
        <f>' 41'!C27</f>
        <v>MO</v>
      </c>
      <c r="D27" s="319">
        <v>39175</v>
      </c>
      <c r="E27" s="320">
        <v>186637</v>
      </c>
      <c r="F27" s="1570">
        <v>1988258.2362148201</v>
      </c>
      <c r="G27" s="1566">
        <f>E27/E30</f>
        <v>0.21904583028755809</v>
      </c>
      <c r="H27" s="379">
        <f t="shared" si="4"/>
        <v>-0.1036806162534938</v>
      </c>
      <c r="I27" s="1093">
        <v>208226</v>
      </c>
      <c r="J27" s="1579">
        <v>2218938</v>
      </c>
      <c r="K27" s="1587">
        <f>I27/$I$30</f>
        <v>0.22826165496296269</v>
      </c>
      <c r="L27" s="395"/>
    </row>
    <row r="28" spans="1:16" ht="14.1" customHeight="1" x14ac:dyDescent="0.2">
      <c r="A28" s="1079"/>
      <c r="B28" s="1080"/>
      <c r="C28" s="1083" t="str">
        <f>' 41'!C28</f>
        <v>DOM</v>
      </c>
      <c r="D28" s="319">
        <v>381914</v>
      </c>
      <c r="E28" s="320">
        <v>283972.99999999994</v>
      </c>
      <c r="F28" s="1570">
        <v>3025183.54945907</v>
      </c>
      <c r="G28" s="1566">
        <f>E28/E30</f>
        <v>0.33328386956631706</v>
      </c>
      <c r="H28" s="379">
        <f t="shared" si="4"/>
        <v>-4.0398015868054617E-2</v>
      </c>
      <c r="I28" s="1093">
        <v>295927.90000000002</v>
      </c>
      <c r="J28" s="1579">
        <v>3153523.8999999994</v>
      </c>
      <c r="K28" s="1587">
        <f>I28/$I$30</f>
        <v>0.3244022946400264</v>
      </c>
      <c r="L28" s="395"/>
    </row>
    <row r="29" spans="1:16" ht="14.1" customHeight="1" thickBot="1" x14ac:dyDescent="0.3">
      <c r="A29" s="1079"/>
      <c r="B29" s="1080"/>
      <c r="C29" s="1106" t="s">
        <v>412</v>
      </c>
      <c r="D29" s="337">
        <v>28</v>
      </c>
      <c r="E29" s="1107">
        <v>9115.8401308201028</v>
      </c>
      <c r="F29" s="1581">
        <v>97111.790729999979</v>
      </c>
      <c r="G29" s="1566">
        <f>E29/E30</f>
        <v>1.0698772323945047E-2</v>
      </c>
      <c r="H29" s="379">
        <f t="shared" si="4"/>
        <v>0.13547014593581094</v>
      </c>
      <c r="I29" s="2296">
        <v>8028.2517012432563</v>
      </c>
      <c r="J29" s="1576">
        <v>85552.166840000005</v>
      </c>
      <c r="K29" s="1587">
        <f>I29/$I$30</f>
        <v>8.8007358340697443E-3</v>
      </c>
      <c r="L29" s="340"/>
    </row>
    <row r="30" spans="1:16" ht="12.95" customHeight="1" thickTop="1" x14ac:dyDescent="0.2">
      <c r="A30" s="1079"/>
      <c r="B30" s="1080"/>
      <c r="C30" s="1084" t="s">
        <v>8</v>
      </c>
      <c r="D30" s="1096">
        <f>SUM(D25:D29)</f>
        <v>422946</v>
      </c>
      <c r="E30" s="1115">
        <f t="shared" ref="E30:F30" si="5">SUM(E25:E29)</f>
        <v>852045.43613081996</v>
      </c>
      <c r="F30" s="1571">
        <f t="shared" si="5"/>
        <v>9076902.629743889</v>
      </c>
      <c r="G30" s="1580">
        <f>SUM(G25:G29)</f>
        <v>1.0000000000000002</v>
      </c>
      <c r="H30" s="1097">
        <f t="shared" si="4"/>
        <v>-6.5970141313475283E-2</v>
      </c>
      <c r="I30" s="1098">
        <v>912225.05170124327</v>
      </c>
      <c r="J30" s="1577">
        <v>9721025.5668399986</v>
      </c>
      <c r="K30" s="1585">
        <f>SUM(K25:K29)</f>
        <v>1.0000000000000002</v>
      </c>
      <c r="L30" s="369"/>
    </row>
    <row r="31" spans="1:16" ht="12.95" customHeight="1" x14ac:dyDescent="0.25">
      <c r="A31" s="2702" t="s">
        <v>15</v>
      </c>
      <c r="B31" s="2702"/>
      <c r="C31" s="360"/>
      <c r="D31" s="1085"/>
      <c r="E31" s="1086"/>
      <c r="F31" s="1572"/>
      <c r="G31" s="1561"/>
      <c r="H31" s="806"/>
      <c r="I31" s="2297"/>
      <c r="J31" s="1578"/>
      <c r="K31" s="1586"/>
      <c r="L31" s="340"/>
    </row>
    <row r="32" spans="1:16" ht="14.1" customHeight="1" x14ac:dyDescent="0.2">
      <c r="A32" s="326"/>
      <c r="B32" s="326"/>
      <c r="C32" s="304" t="str">
        <f>' 41'!C32</f>
        <v>VO</v>
      </c>
      <c r="D32" s="319">
        <v>191</v>
      </c>
      <c r="E32" s="320">
        <v>569620.14100000006</v>
      </c>
      <c r="F32" s="1570">
        <v>6079286.8549700007</v>
      </c>
      <c r="G32" s="1566">
        <f>E32/E37</f>
        <v>0.54751724276867109</v>
      </c>
      <c r="H32" s="379">
        <f t="shared" ref="H32:H37" si="6">(E32-I32)/I32</f>
        <v>-2.587934644450916E-2</v>
      </c>
      <c r="I32" s="1093">
        <v>584753.17089409358</v>
      </c>
      <c r="J32" s="1579">
        <v>6241434.7644299995</v>
      </c>
      <c r="K32" s="1587">
        <f>I32/$I$37</f>
        <v>0.54259115565812555</v>
      </c>
      <c r="L32" s="340"/>
    </row>
    <row r="33" spans="1:12" ht="14.1" customHeight="1" x14ac:dyDescent="0.2">
      <c r="A33" s="326"/>
      <c r="B33" s="326"/>
      <c r="C33" s="304" t="str">
        <f>' 41'!C33</f>
        <v>SO</v>
      </c>
      <c r="D33" s="319">
        <v>630</v>
      </c>
      <c r="E33" s="320">
        <v>87515.235000000015</v>
      </c>
      <c r="F33" s="1570">
        <v>934011.12077000004</v>
      </c>
      <c r="G33" s="1566">
        <f>E33/E37</f>
        <v>8.4119392413570401E-2</v>
      </c>
      <c r="H33" s="379">
        <f t="shared" si="6"/>
        <v>-2.8938815899161831E-2</v>
      </c>
      <c r="I33" s="1093">
        <v>90123.296485211118</v>
      </c>
      <c r="J33" s="1579">
        <v>961929.50606000016</v>
      </c>
      <c r="K33" s="1587">
        <f>I33/$I$37</f>
        <v>8.3625204660047969E-2</v>
      </c>
      <c r="L33" s="340"/>
    </row>
    <row r="34" spans="1:12" ht="14.1" customHeight="1" x14ac:dyDescent="0.2">
      <c r="A34" s="1079"/>
      <c r="B34" s="1080"/>
      <c r="C34" s="304" t="str">
        <f>' 41'!C34</f>
        <v>MO</v>
      </c>
      <c r="D34" s="319">
        <v>18731</v>
      </c>
      <c r="E34" s="320">
        <v>106742.70300000001</v>
      </c>
      <c r="F34" s="1570">
        <v>1139074.0609600001</v>
      </c>
      <c r="G34" s="1566">
        <f>E34/E37</f>
        <v>0.10260077940649073</v>
      </c>
      <c r="H34" s="379">
        <f t="shared" si="6"/>
        <v>-7.7305838545349878E-2</v>
      </c>
      <c r="I34" s="1093">
        <v>115685.89838231717</v>
      </c>
      <c r="J34" s="1579">
        <v>1234734.9384699999</v>
      </c>
      <c r="K34" s="1587">
        <f>I34/$I$37</f>
        <v>0.10734468562288214</v>
      </c>
      <c r="L34" s="340"/>
    </row>
    <row r="35" spans="1:12" ht="14.1" customHeight="1" x14ac:dyDescent="0.2">
      <c r="A35" s="1079"/>
      <c r="B35" s="1080"/>
      <c r="C35" s="1083" t="str">
        <f>' 41'!C35</f>
        <v>DOM</v>
      </c>
      <c r="D35" s="319">
        <v>237940</v>
      </c>
      <c r="E35" s="320">
        <v>268059.7</v>
      </c>
      <c r="F35" s="1570">
        <v>2860624.6</v>
      </c>
      <c r="G35" s="1566">
        <f>E35/E37</f>
        <v>0.25765821339066225</v>
      </c>
      <c r="H35" s="379">
        <f t="shared" si="6"/>
        <v>-4.2807676829570977E-2</v>
      </c>
      <c r="I35" s="1093">
        <v>280047.90000000002</v>
      </c>
      <c r="J35" s="1579">
        <v>2989015.9000000004</v>
      </c>
      <c r="K35" s="1587">
        <f>I35/$I$37</f>
        <v>0.25985581825626658</v>
      </c>
      <c r="L35" s="340"/>
    </row>
    <row r="36" spans="1:12" ht="14.1" customHeight="1" thickBot="1" x14ac:dyDescent="0.3">
      <c r="A36" s="1079"/>
      <c r="B36" s="1080"/>
      <c r="C36" s="1106" t="s">
        <v>412</v>
      </c>
      <c r="D36" s="337">
        <v>27</v>
      </c>
      <c r="E36" s="1107">
        <v>8431.5400000000009</v>
      </c>
      <c r="F36" s="1581">
        <v>89996.773870000005</v>
      </c>
      <c r="G36" s="1566">
        <f>E36/E37</f>
        <v>8.104372020605502E-3</v>
      </c>
      <c r="H36" s="379">
        <f t="shared" si="6"/>
        <v>0.18843166666619698</v>
      </c>
      <c r="I36" s="2296">
        <v>7094.6779999999999</v>
      </c>
      <c r="J36" s="1576">
        <v>75728.033649999998</v>
      </c>
      <c r="K36" s="1587">
        <f>I36/$I$37</f>
        <v>6.5831358026778022E-3</v>
      </c>
      <c r="L36" s="340"/>
    </row>
    <row r="37" spans="1:12" ht="12.95" customHeight="1" thickTop="1" x14ac:dyDescent="0.2">
      <c r="A37" s="1079"/>
      <c r="B37" s="1080"/>
      <c r="C37" s="1084" t="s">
        <v>8</v>
      </c>
      <c r="D37" s="1096">
        <f>SUM(D32:D36)</f>
        <v>257519</v>
      </c>
      <c r="E37" s="1115">
        <f t="shared" ref="E37:F37" si="7">SUM(E32:E36)</f>
        <v>1040369.3190000001</v>
      </c>
      <c r="F37" s="1571">
        <f t="shared" si="7"/>
        <v>11102993.410570001</v>
      </c>
      <c r="G37" s="1580">
        <f>SUM(G32:G36)</f>
        <v>1</v>
      </c>
      <c r="H37" s="1097">
        <f t="shared" si="6"/>
        <v>-3.4643642471663363E-2</v>
      </c>
      <c r="I37" s="1098">
        <v>1077704.9437616218</v>
      </c>
      <c r="J37" s="1577">
        <v>11502843.14261</v>
      </c>
      <c r="K37" s="1585">
        <f>SUM(K32:K36)</f>
        <v>1</v>
      </c>
      <c r="L37" s="369"/>
    </row>
    <row r="38" spans="1:12" ht="12.95" customHeight="1" x14ac:dyDescent="0.25">
      <c r="A38" s="2702" t="s">
        <v>212</v>
      </c>
      <c r="B38" s="2702"/>
      <c r="C38" s="360"/>
      <c r="D38" s="1085"/>
      <c r="E38" s="1086"/>
      <c r="F38" s="1572"/>
      <c r="G38" s="1561"/>
      <c r="H38" s="806"/>
      <c r="I38" s="2297"/>
      <c r="J38" s="1578"/>
      <c r="K38" s="1586"/>
      <c r="L38" s="340"/>
    </row>
    <row r="39" spans="1:12" ht="14.1" customHeight="1" x14ac:dyDescent="0.2">
      <c r="A39" s="326"/>
      <c r="B39" s="326"/>
      <c r="C39" s="304" t="str">
        <f>' 41'!C39</f>
        <v>VO</v>
      </c>
      <c r="D39" s="319">
        <v>131</v>
      </c>
      <c r="E39" s="320">
        <v>877880.50199999998</v>
      </c>
      <c r="F39" s="1570">
        <v>9366360.3782000002</v>
      </c>
      <c r="G39" s="1566">
        <f>E39/E44</f>
        <v>0.78501691715049604</v>
      </c>
      <c r="H39" s="379">
        <f t="shared" ref="H39:H44" si="8">(E39-I39)/I39</f>
        <v>8.232668452382623E-3</v>
      </c>
      <c r="I39" s="1093">
        <v>870712.21699999995</v>
      </c>
      <c r="J39" s="1579">
        <v>9288856.0860899985</v>
      </c>
      <c r="K39" s="1587">
        <f>I39/$I$44</f>
        <v>0.76918448538350093</v>
      </c>
      <c r="L39" s="340"/>
    </row>
    <row r="40" spans="1:12" ht="14.1" customHeight="1" x14ac:dyDescent="0.2">
      <c r="A40" s="326"/>
      <c r="B40" s="326"/>
      <c r="C40" s="304" t="str">
        <f>' 41'!C40</f>
        <v>SO</v>
      </c>
      <c r="D40" s="319">
        <v>328</v>
      </c>
      <c r="E40" s="320">
        <v>40688.231000000007</v>
      </c>
      <c r="F40" s="1570">
        <v>434250.63013999991</v>
      </c>
      <c r="G40" s="1566">
        <f>E40/E44</f>
        <v>3.6384165716357657E-2</v>
      </c>
      <c r="H40" s="379">
        <f t="shared" si="8"/>
        <v>-2.3897119134459733E-2</v>
      </c>
      <c r="I40" s="1093">
        <v>41684.367291202449</v>
      </c>
      <c r="J40" s="1579">
        <v>444916.5234500001</v>
      </c>
      <c r="K40" s="1587">
        <f>I40/$I$44</f>
        <v>3.682384142247587E-2</v>
      </c>
      <c r="L40" s="340"/>
    </row>
    <row r="41" spans="1:12" ht="14.1" customHeight="1" x14ac:dyDescent="0.2">
      <c r="A41" s="1079"/>
      <c r="B41" s="1080"/>
      <c r="C41" s="304" t="str">
        <f>' 41'!C41</f>
        <v>MO</v>
      </c>
      <c r="D41" s="319">
        <v>12662</v>
      </c>
      <c r="E41" s="320">
        <v>60041.014000000003</v>
      </c>
      <c r="F41" s="1570">
        <v>640709.41709999996</v>
      </c>
      <c r="G41" s="1566">
        <f>E41/E44</f>
        <v>5.3689780790768464E-2</v>
      </c>
      <c r="H41" s="379">
        <f t="shared" si="8"/>
        <v>-0.12191986180841856</v>
      </c>
      <c r="I41" s="1093">
        <v>68377.601757005148</v>
      </c>
      <c r="J41" s="1579">
        <v>729804.74890000001</v>
      </c>
      <c r="K41" s="1587">
        <f>I41/$I$44</f>
        <v>6.0404562371289182E-2</v>
      </c>
      <c r="L41" s="340"/>
    </row>
    <row r="42" spans="1:12" ht="14.1" customHeight="1" x14ac:dyDescent="0.2">
      <c r="A42" s="1079"/>
      <c r="B42" s="1080"/>
      <c r="C42" s="1083" t="str">
        <f>' 41'!C42</f>
        <v>DOM</v>
      </c>
      <c r="D42" s="319">
        <v>211734</v>
      </c>
      <c r="E42" s="320">
        <v>135496.30000000002</v>
      </c>
      <c r="F42" s="1570">
        <v>1445961.6</v>
      </c>
      <c r="G42" s="1566">
        <f>E42/E44</f>
        <v>0.12116328756473368</v>
      </c>
      <c r="H42" s="379">
        <f t="shared" si="8"/>
        <v>-8.1564704008350752E-2</v>
      </c>
      <c r="I42" s="1093">
        <v>147529.5</v>
      </c>
      <c r="J42" s="1579">
        <v>1574616.9</v>
      </c>
      <c r="K42" s="1587">
        <f>I42/$I$44</f>
        <v>0.13032710500762987</v>
      </c>
      <c r="L42" s="340"/>
    </row>
    <row r="43" spans="1:12" ht="14.1" customHeight="1" thickBot="1" x14ac:dyDescent="0.3">
      <c r="A43" s="1079"/>
      <c r="B43" s="1080"/>
      <c r="C43" s="1106" t="s">
        <v>412</v>
      </c>
      <c r="D43" s="337">
        <v>14</v>
      </c>
      <c r="E43" s="1107">
        <v>4188.9639999999999</v>
      </c>
      <c r="F43" s="1581">
        <v>44712.926969999993</v>
      </c>
      <c r="G43" s="1566">
        <f>E43/E44</f>
        <v>3.7458487776442385E-3</v>
      </c>
      <c r="H43" s="379">
        <f t="shared" si="8"/>
        <v>0.13512615617074683</v>
      </c>
      <c r="I43" s="2296">
        <v>3690.3069999999998</v>
      </c>
      <c r="J43" s="1576">
        <v>39390.545259999999</v>
      </c>
      <c r="K43" s="1587">
        <f>I43/$I$44</f>
        <v>3.2600058151040405E-3</v>
      </c>
      <c r="L43" s="340"/>
    </row>
    <row r="44" spans="1:12" ht="12.95" customHeight="1" thickTop="1" x14ac:dyDescent="0.2">
      <c r="A44" s="1079"/>
      <c r="B44" s="1080"/>
      <c r="C44" s="1084" t="s">
        <v>8</v>
      </c>
      <c r="D44" s="1096">
        <f>SUM(D39:D43)</f>
        <v>224869</v>
      </c>
      <c r="E44" s="1115">
        <f t="shared" ref="E44:F44" si="9">SUM(E39:E43)</f>
        <v>1118295.0109999999</v>
      </c>
      <c r="F44" s="1571">
        <f t="shared" si="9"/>
        <v>11931994.952409998</v>
      </c>
      <c r="G44" s="1580">
        <f>SUM(G39:G43)</f>
        <v>1</v>
      </c>
      <c r="H44" s="1097">
        <f t="shared" si="8"/>
        <v>-1.210163846481142E-2</v>
      </c>
      <c r="I44" s="1098">
        <v>1131993.9930482076</v>
      </c>
      <c r="J44" s="1577">
        <v>12077584.803699998</v>
      </c>
      <c r="K44" s="1585">
        <f>SUM(K39:K43)</f>
        <v>0.99999999999999989</v>
      </c>
      <c r="L44" s="369"/>
    </row>
    <row r="45" spans="1:12" ht="12.95" customHeight="1" x14ac:dyDescent="0.25">
      <c r="A45" s="2702" t="s">
        <v>16</v>
      </c>
      <c r="B45" s="2702"/>
      <c r="C45" s="360"/>
      <c r="D45" s="1085"/>
      <c r="E45" s="1086"/>
      <c r="F45" s="1572"/>
      <c r="G45" s="1561"/>
      <c r="H45" s="806"/>
      <c r="I45" s="2297"/>
      <c r="J45" s="1578"/>
      <c r="K45" s="1586"/>
      <c r="L45" s="340"/>
    </row>
    <row r="46" spans="1:12" ht="14.1" customHeight="1" x14ac:dyDescent="0.2">
      <c r="A46" s="326"/>
      <c r="B46" s="326"/>
      <c r="C46" s="304" t="str">
        <f>' 41'!C46</f>
        <v>VO</v>
      </c>
      <c r="D46" s="319">
        <v>94</v>
      </c>
      <c r="E46" s="320">
        <v>124570.29279969999</v>
      </c>
      <c r="F46" s="1570">
        <v>1329446.9157598997</v>
      </c>
      <c r="G46" s="1566">
        <f>E46/E51</f>
        <v>0.3723593105324281</v>
      </c>
      <c r="H46" s="379">
        <f t="shared" ref="H46:H51" si="10">(E46-I46)/I46</f>
        <v>-4.3437300535076016E-2</v>
      </c>
      <c r="I46" s="1093">
        <v>130227.00223349848</v>
      </c>
      <c r="J46" s="1579">
        <v>1390059.8838029001</v>
      </c>
      <c r="K46" s="1587">
        <f>I46/$I$51</f>
        <v>0.36645838469307612</v>
      </c>
      <c r="L46" s="340"/>
    </row>
    <row r="47" spans="1:12" ht="14.1" customHeight="1" x14ac:dyDescent="0.2">
      <c r="A47" s="326"/>
      <c r="B47" s="326"/>
      <c r="C47" s="304" t="str">
        <f>' 41'!C47</f>
        <v>SO</v>
      </c>
      <c r="D47" s="319">
        <v>330</v>
      </c>
      <c r="E47" s="320">
        <v>39594.690741999999</v>
      </c>
      <c r="F47" s="1570">
        <v>422532.10161999997</v>
      </c>
      <c r="G47" s="1566">
        <f>E47/E51</f>
        <v>0.11835447612812661</v>
      </c>
      <c r="H47" s="379">
        <f t="shared" si="10"/>
        <v>-2.1145461408435946E-2</v>
      </c>
      <c r="I47" s="1093">
        <v>40450.025188595711</v>
      </c>
      <c r="J47" s="1579">
        <v>431750.73254999984</v>
      </c>
      <c r="K47" s="1587">
        <f>I47/$I$51</f>
        <v>0.11382624676277789</v>
      </c>
      <c r="L47" s="340"/>
    </row>
    <row r="48" spans="1:12" ht="14.1" customHeight="1" x14ac:dyDescent="0.2">
      <c r="A48" s="1079"/>
      <c r="B48" s="1080"/>
      <c r="C48" s="304" t="str">
        <f>' 41'!C48</f>
        <v>MO</v>
      </c>
      <c r="D48" s="319">
        <v>10593</v>
      </c>
      <c r="E48" s="320">
        <v>60584.862710300011</v>
      </c>
      <c r="F48" s="1570">
        <v>646475.09381200001</v>
      </c>
      <c r="G48" s="1566">
        <f>E48/E51</f>
        <v>0.18109725200520244</v>
      </c>
      <c r="H48" s="379">
        <f t="shared" si="10"/>
        <v>-6.6120292871585218E-2</v>
      </c>
      <c r="I48" s="1093">
        <v>64874.375412431124</v>
      </c>
      <c r="J48" s="1579">
        <v>692427.19597100001</v>
      </c>
      <c r="K48" s="1587">
        <f>I48/$I$51</f>
        <v>0.18255629334832654</v>
      </c>
      <c r="L48" s="340"/>
    </row>
    <row r="49" spans="1:12" ht="14.1" customHeight="1" x14ac:dyDescent="0.2">
      <c r="A49" s="1079"/>
      <c r="B49" s="1080"/>
      <c r="C49" s="1083" t="str">
        <f>' 41'!C49</f>
        <v>DOM</v>
      </c>
      <c r="D49" s="319">
        <v>108656</v>
      </c>
      <c r="E49" s="320">
        <v>107678.64075739999</v>
      </c>
      <c r="F49" s="1570">
        <v>1149032.0694480001</v>
      </c>
      <c r="G49" s="1566">
        <f>E49/E51</f>
        <v>0.32186762614393594</v>
      </c>
      <c r="H49" s="379">
        <f t="shared" si="10"/>
        <v>-8.6274160526026988E-2</v>
      </c>
      <c r="I49" s="1093">
        <v>117845.67767</v>
      </c>
      <c r="J49" s="1579">
        <v>1257821.8361289997</v>
      </c>
      <c r="K49" s="1587">
        <f>I49/$I$51</f>
        <v>0.33161737536257618</v>
      </c>
      <c r="L49" s="340"/>
    </row>
    <row r="50" spans="1:12" ht="14.1" customHeight="1" thickBot="1" x14ac:dyDescent="0.3">
      <c r="A50" s="1079"/>
      <c r="B50" s="1080"/>
      <c r="C50" s="1106" t="s">
        <v>412</v>
      </c>
      <c r="D50" s="337">
        <v>12</v>
      </c>
      <c r="E50" s="1107">
        <v>2114.7600000000002</v>
      </c>
      <c r="F50" s="1581">
        <v>22569.562620000001</v>
      </c>
      <c r="G50" s="1566">
        <f>E50/E51</f>
        <v>6.3213351903067391E-3</v>
      </c>
      <c r="H50" s="379">
        <f t="shared" si="10"/>
        <v>7.3845269517512094E-2</v>
      </c>
      <c r="I50" s="2296">
        <v>1969.3340000000001</v>
      </c>
      <c r="J50" s="1576">
        <v>21020.783579999999</v>
      </c>
      <c r="K50" s="1587">
        <f>I50/$I$51</f>
        <v>5.5416998332433074E-3</v>
      </c>
      <c r="L50" s="340"/>
    </row>
    <row r="51" spans="1:12" ht="12.95" customHeight="1" thickTop="1" x14ac:dyDescent="0.2">
      <c r="A51" s="1079"/>
      <c r="B51" s="1080"/>
      <c r="C51" s="1084" t="s">
        <v>8</v>
      </c>
      <c r="D51" s="1096">
        <f>SUM(D46:D50)</f>
        <v>119685</v>
      </c>
      <c r="E51" s="1115">
        <f t="shared" ref="E51:F51" si="11">SUM(E46:E50)</f>
        <v>334543.24700940005</v>
      </c>
      <c r="F51" s="1571">
        <f t="shared" si="11"/>
        <v>3570055.7432598993</v>
      </c>
      <c r="G51" s="1580">
        <f>SUM(G46:G50)</f>
        <v>0.99999999999999989</v>
      </c>
      <c r="H51" s="1097">
        <f t="shared" si="10"/>
        <v>-5.859632943692291E-2</v>
      </c>
      <c r="I51" s="1098">
        <v>355366.41450452531</v>
      </c>
      <c r="J51" s="1577">
        <v>3793080.4320328995</v>
      </c>
      <c r="K51" s="1585">
        <f>SUM(K46:K50)</f>
        <v>1</v>
      </c>
      <c r="L51" s="369"/>
    </row>
    <row r="52" spans="1:12" ht="12.95" customHeight="1" x14ac:dyDescent="0.25">
      <c r="A52" s="2702" t="s">
        <v>17</v>
      </c>
      <c r="B52" s="2702"/>
      <c r="C52" s="360"/>
      <c r="D52" s="1085"/>
      <c r="E52" s="1086"/>
      <c r="F52" s="1572"/>
      <c r="G52" s="1561"/>
      <c r="H52" s="806"/>
      <c r="I52" s="2297"/>
      <c r="J52" s="1578"/>
      <c r="K52" s="1586"/>
      <c r="L52" s="340"/>
    </row>
    <row r="53" spans="1:12" ht="14.1" customHeight="1" x14ac:dyDescent="0.2">
      <c r="A53" s="326"/>
      <c r="B53" s="326"/>
      <c r="C53" s="304" t="str">
        <f>' 41'!C53</f>
        <v>VO</v>
      </c>
      <c r="D53" s="319">
        <v>74</v>
      </c>
      <c r="E53" s="320">
        <v>163639.88300000003</v>
      </c>
      <c r="F53" s="1570">
        <v>1746523.3526399999</v>
      </c>
      <c r="G53" s="1566">
        <f>E53/E58</f>
        <v>0.39115386169101268</v>
      </c>
      <c r="H53" s="379">
        <f t="shared" ref="H53:H58" si="12">(E53-I53)/I53</f>
        <v>3.1972599438236549E-2</v>
      </c>
      <c r="I53" s="1093">
        <v>158569.98828174203</v>
      </c>
      <c r="J53" s="1579">
        <v>1692552.7898499998</v>
      </c>
      <c r="K53" s="1587">
        <f>I53/$I$58</f>
        <v>0.36616204557886051</v>
      </c>
      <c r="L53" s="340"/>
    </row>
    <row r="54" spans="1:12" ht="14.1" customHeight="1" x14ac:dyDescent="0.2">
      <c r="A54" s="326"/>
      <c r="B54" s="326"/>
      <c r="C54" s="304" t="str">
        <f>' 41'!C54</f>
        <v>SO</v>
      </c>
      <c r="D54" s="319">
        <v>330</v>
      </c>
      <c r="E54" s="320">
        <v>34403.921000000002</v>
      </c>
      <c r="F54" s="1570">
        <v>367170.13039999991</v>
      </c>
      <c r="G54" s="1566">
        <f>E54/E58</f>
        <v>8.2236838047986899E-2</v>
      </c>
      <c r="H54" s="379">
        <f t="shared" si="12"/>
        <v>-7.6826811452692115E-2</v>
      </c>
      <c r="I54" s="1093">
        <v>37267.027928028889</v>
      </c>
      <c r="J54" s="1579">
        <v>397762.03049000003</v>
      </c>
      <c r="K54" s="1587">
        <f>I54/$I$58</f>
        <v>8.6055194470508606E-2</v>
      </c>
      <c r="L54" s="340"/>
    </row>
    <row r="55" spans="1:12" ht="14.1" customHeight="1" x14ac:dyDescent="0.2">
      <c r="A55" s="1079"/>
      <c r="B55" s="1080"/>
      <c r="C55" s="304" t="str">
        <f>' 41'!C55</f>
        <v>MO</v>
      </c>
      <c r="D55" s="319">
        <v>10848</v>
      </c>
      <c r="E55" s="320">
        <v>67837.764999999985</v>
      </c>
      <c r="F55" s="1570">
        <v>723910.49494999996</v>
      </c>
      <c r="G55" s="1566">
        <f>E55/E58</f>
        <v>0.16215486873843224</v>
      </c>
      <c r="H55" s="379">
        <f t="shared" si="12"/>
        <v>-9.4175760991274809E-2</v>
      </c>
      <c r="I55" s="1093">
        <v>74890.648846223412</v>
      </c>
      <c r="J55" s="1579">
        <v>799319.85306999995</v>
      </c>
      <c r="K55" s="1587">
        <f>I55/$I$58</f>
        <v>0.17293381599763111</v>
      </c>
      <c r="L55" s="340"/>
    </row>
    <row r="56" spans="1:12" ht="14.1" customHeight="1" x14ac:dyDescent="0.2">
      <c r="A56" s="1079"/>
      <c r="B56" s="1080"/>
      <c r="C56" s="1083" t="str">
        <f>' 41'!C56</f>
        <v>DOM</v>
      </c>
      <c r="D56" s="319">
        <v>146864</v>
      </c>
      <c r="E56" s="320">
        <v>150660.39999999997</v>
      </c>
      <c r="F56" s="1570">
        <v>1607786.7999999998</v>
      </c>
      <c r="G56" s="1566">
        <f>E56/E58</f>
        <v>0.36012857124758896</v>
      </c>
      <c r="H56" s="379">
        <f t="shared" si="12"/>
        <v>-6.3176647255791613E-2</v>
      </c>
      <c r="I56" s="1093">
        <v>160820.5</v>
      </c>
      <c r="J56" s="1579">
        <v>1716476</v>
      </c>
      <c r="K56" s="1587">
        <f>I56/$I$58</f>
        <v>0.37135881694326517</v>
      </c>
      <c r="L56" s="340"/>
    </row>
    <row r="57" spans="1:12" ht="14.1" customHeight="1" thickBot="1" x14ac:dyDescent="0.3">
      <c r="A57" s="1079"/>
      <c r="B57" s="1080"/>
      <c r="C57" s="1106" t="s">
        <v>412</v>
      </c>
      <c r="D57" s="337">
        <v>10</v>
      </c>
      <c r="E57" s="1107">
        <v>1809.731</v>
      </c>
      <c r="F57" s="1581">
        <v>19317.073110000001</v>
      </c>
      <c r="G57" s="1566">
        <f>E57/E58</f>
        <v>4.3258602749791618E-3</v>
      </c>
      <c r="H57" s="379">
        <f t="shared" si="12"/>
        <v>0.19736104742982322</v>
      </c>
      <c r="I57" s="2296">
        <v>1511.433</v>
      </c>
      <c r="J57" s="1576">
        <v>16132.7621</v>
      </c>
      <c r="K57" s="1587">
        <f>I57/$I$58</f>
        <v>3.4901270097345183E-3</v>
      </c>
      <c r="L57" s="340"/>
    </row>
    <row r="58" spans="1:12" ht="12.95" customHeight="1" thickTop="1" x14ac:dyDescent="0.2">
      <c r="A58" s="1081"/>
      <c r="B58" s="1082"/>
      <c r="C58" s="1084" t="s">
        <v>8</v>
      </c>
      <c r="D58" s="1096">
        <f>SUM(D53:D57)</f>
        <v>158126</v>
      </c>
      <c r="E58" s="1115">
        <f t="shared" ref="E58:F58" si="13">SUM(E53:E57)</f>
        <v>418351.7</v>
      </c>
      <c r="F58" s="1571">
        <f t="shared" si="13"/>
        <v>4464707.8510999996</v>
      </c>
      <c r="G58" s="1580">
        <f>SUM(G53:G57)</f>
        <v>1</v>
      </c>
      <c r="H58" s="1097">
        <f t="shared" si="12"/>
        <v>-3.3962757371082758E-2</v>
      </c>
      <c r="I58" s="1098">
        <v>433059.59805599437</v>
      </c>
      <c r="J58" s="1577">
        <v>4622243.4355100002</v>
      </c>
      <c r="K58" s="1585">
        <f>SUM(K53:K57)</f>
        <v>1</v>
      </c>
      <c r="L58" s="369"/>
    </row>
    <row r="59" spans="1:12" ht="5.0999999999999996" customHeight="1" x14ac:dyDescent="0.2">
      <c r="A59" s="692"/>
      <c r="B59" s="692"/>
      <c r="C59" s="1076"/>
      <c r="D59" s="336"/>
      <c r="E59" s="336"/>
      <c r="F59" s="336"/>
      <c r="G59" s="336"/>
      <c r="H59" s="1078"/>
      <c r="I59" s="336"/>
      <c r="J59" s="336"/>
      <c r="K59" s="1103"/>
    </row>
    <row r="60" spans="1:12" ht="18" customHeight="1" x14ac:dyDescent="0.25">
      <c r="A60" s="180"/>
      <c r="B60" s="692"/>
      <c r="C60" s="336"/>
      <c r="D60" s="336"/>
      <c r="E60" s="336"/>
      <c r="F60" s="336"/>
      <c r="G60" s="336"/>
      <c r="H60" s="336"/>
      <c r="I60" s="336"/>
      <c r="J60" s="336"/>
      <c r="K60" s="336"/>
    </row>
    <row r="61" spans="1:12" ht="15" customHeight="1" x14ac:dyDescent="0.2">
      <c r="A61" s="692"/>
      <c r="B61" s="692"/>
      <c r="C61" s="336"/>
      <c r="D61" s="336"/>
      <c r="E61" s="336"/>
      <c r="F61" s="336"/>
      <c r="G61" s="336"/>
      <c r="H61" s="336"/>
      <c r="I61" s="336"/>
      <c r="J61" s="336"/>
      <c r="K61" s="336"/>
    </row>
    <row r="62" spans="1:12" ht="15" customHeight="1" x14ac:dyDescent="0.2">
      <c r="A62" s="692"/>
      <c r="B62" s="692"/>
      <c r="C62" s="336"/>
      <c r="D62" s="336"/>
      <c r="E62" s="336"/>
      <c r="F62" s="336"/>
      <c r="G62" s="336"/>
      <c r="H62" s="336"/>
      <c r="I62" s="336"/>
      <c r="J62" s="336"/>
      <c r="K62" s="336"/>
    </row>
    <row r="63" spans="1:12" ht="15" customHeight="1" x14ac:dyDescent="0.2">
      <c r="A63" s="692"/>
      <c r="B63" s="692"/>
      <c r="C63" s="336"/>
      <c r="D63" s="336"/>
      <c r="E63" s="336"/>
      <c r="F63" s="336"/>
      <c r="G63" s="336"/>
      <c r="H63" s="336"/>
      <c r="I63" s="336"/>
      <c r="J63" s="336"/>
      <c r="K63" s="336"/>
    </row>
    <row r="64" spans="1:12" ht="15" customHeight="1" x14ac:dyDescent="0.2">
      <c r="A64" s="692"/>
      <c r="B64" s="692"/>
      <c r="C64" s="336"/>
      <c r="D64" s="336"/>
      <c r="E64" s="336"/>
      <c r="F64" s="336"/>
      <c r="G64" s="336"/>
      <c r="H64" s="336"/>
      <c r="I64" s="336"/>
      <c r="J64" s="336"/>
      <c r="K64" s="336"/>
    </row>
    <row r="65" spans="1:11" ht="15" customHeight="1" x14ac:dyDescent="0.2">
      <c r="A65" s="692"/>
      <c r="B65" s="692"/>
      <c r="C65" s="336"/>
      <c r="D65" s="336"/>
      <c r="E65" s="336"/>
      <c r="F65" s="336"/>
      <c r="G65" s="336"/>
      <c r="H65" s="336"/>
      <c r="I65" s="336"/>
      <c r="J65" s="336"/>
      <c r="K65" s="336"/>
    </row>
    <row r="66" spans="1:11" ht="15" customHeight="1" x14ac:dyDescent="0.2">
      <c r="A66" s="692"/>
      <c r="B66" s="692"/>
      <c r="C66" s="336"/>
      <c r="D66" s="336"/>
      <c r="E66" s="336"/>
      <c r="F66" s="336"/>
      <c r="G66" s="336"/>
      <c r="H66" s="336"/>
      <c r="I66" s="336"/>
      <c r="J66" s="336"/>
      <c r="K66" s="336"/>
    </row>
    <row r="67" spans="1:11" ht="15" customHeight="1" x14ac:dyDescent="0.2">
      <c r="A67" s="692"/>
      <c r="B67" s="692"/>
      <c r="C67" s="336"/>
      <c r="D67" s="336"/>
      <c r="E67" s="336"/>
      <c r="F67" s="336"/>
      <c r="G67" s="336"/>
      <c r="H67" s="336"/>
      <c r="I67" s="336"/>
      <c r="J67" s="336"/>
      <c r="K67" s="336"/>
    </row>
    <row r="68" spans="1:11" ht="15" customHeight="1" x14ac:dyDescent="0.2">
      <c r="A68" s="692"/>
      <c r="B68" s="692"/>
      <c r="C68" s="336"/>
      <c r="D68" s="336"/>
      <c r="E68" s="336"/>
      <c r="F68" s="336"/>
      <c r="G68" s="336"/>
      <c r="H68" s="336"/>
      <c r="I68" s="336"/>
      <c r="J68" s="336"/>
      <c r="K68" s="336"/>
    </row>
    <row r="69" spans="1:11" ht="15" customHeight="1" x14ac:dyDescent="0.2">
      <c r="A69" s="692"/>
      <c r="B69" s="692"/>
      <c r="C69" s="336"/>
      <c r="D69" s="336"/>
      <c r="E69" s="336"/>
      <c r="F69" s="336"/>
      <c r="G69" s="336"/>
      <c r="H69" s="336"/>
      <c r="I69" s="336"/>
      <c r="J69" s="336"/>
      <c r="K69" s="336"/>
    </row>
    <row r="70" spans="1:11" ht="15" customHeight="1" x14ac:dyDescent="0.2">
      <c r="A70" s="692"/>
      <c r="B70" s="692"/>
      <c r="C70" s="336"/>
      <c r="D70" s="336"/>
      <c r="E70" s="336"/>
      <c r="F70" s="336"/>
      <c r="G70" s="336"/>
      <c r="H70" s="336"/>
      <c r="I70" s="336"/>
      <c r="J70" s="336"/>
      <c r="K70" s="336"/>
    </row>
    <row r="71" spans="1:11" ht="15" customHeight="1" x14ac:dyDescent="0.2">
      <c r="A71" s="692"/>
      <c r="B71" s="692"/>
      <c r="C71" s="336"/>
      <c r="D71" s="336"/>
      <c r="E71" s="336"/>
      <c r="F71" s="336"/>
      <c r="G71" s="336"/>
      <c r="H71" s="336"/>
      <c r="I71" s="336"/>
      <c r="J71" s="336"/>
      <c r="K71" s="336"/>
    </row>
    <row r="72" spans="1:11" ht="15" customHeight="1" x14ac:dyDescent="0.2">
      <c r="A72" s="692"/>
      <c r="B72" s="692"/>
      <c r="C72" s="336"/>
      <c r="D72" s="336"/>
      <c r="E72" s="336"/>
      <c r="F72" s="336"/>
      <c r="G72" s="336"/>
      <c r="H72" s="336"/>
      <c r="I72" s="336"/>
      <c r="J72" s="336"/>
      <c r="K72" s="336"/>
    </row>
    <row r="73" spans="1:11" ht="15" customHeight="1" x14ac:dyDescent="0.2">
      <c r="A73" s="692"/>
      <c r="B73" s="692"/>
      <c r="C73" s="336"/>
      <c r="D73" s="336"/>
      <c r="E73" s="336"/>
      <c r="F73" s="336"/>
      <c r="G73" s="336"/>
      <c r="H73" s="336"/>
      <c r="I73" s="336"/>
      <c r="J73" s="336"/>
      <c r="K73" s="336"/>
    </row>
    <row r="74" spans="1:11" ht="15" customHeight="1" x14ac:dyDescent="0.2">
      <c r="A74" s="692"/>
      <c r="B74" s="692"/>
      <c r="C74" s="336"/>
      <c r="D74" s="336"/>
      <c r="E74" s="336"/>
      <c r="F74" s="336"/>
      <c r="G74" s="336"/>
      <c r="H74" s="336"/>
      <c r="I74" s="336"/>
      <c r="J74" s="336"/>
      <c r="K74" s="336"/>
    </row>
    <row r="75" spans="1:11" ht="15" customHeight="1" x14ac:dyDescent="0.2">
      <c r="A75" s="692"/>
      <c r="B75" s="692"/>
      <c r="C75" s="336"/>
      <c r="D75" s="336"/>
      <c r="E75" s="336"/>
      <c r="F75" s="336"/>
      <c r="G75" s="336"/>
      <c r="H75" s="336"/>
      <c r="I75" s="336"/>
      <c r="J75" s="336"/>
      <c r="K75" s="336"/>
    </row>
    <row r="76" spans="1:11" ht="15" customHeight="1" x14ac:dyDescent="0.2">
      <c r="A76" s="692"/>
      <c r="B76" s="692"/>
      <c r="C76" s="336"/>
      <c r="D76" s="336"/>
      <c r="E76" s="336"/>
      <c r="F76" s="336"/>
      <c r="G76" s="336"/>
      <c r="H76" s="336"/>
      <c r="I76" s="336"/>
      <c r="J76" s="336"/>
      <c r="K76" s="336"/>
    </row>
    <row r="77" spans="1:11" ht="15" customHeight="1" x14ac:dyDescent="0.2">
      <c r="A77" s="336"/>
      <c r="B77" s="336"/>
      <c r="C77" s="336"/>
      <c r="D77" s="336"/>
      <c r="E77" s="336"/>
      <c r="F77" s="336"/>
      <c r="G77" s="336"/>
      <c r="H77" s="336"/>
      <c r="I77" s="336"/>
      <c r="J77" s="336"/>
      <c r="K77" s="336"/>
    </row>
    <row r="78" spans="1:11" ht="15" customHeight="1" x14ac:dyDescent="0.2">
      <c r="A78" s="336"/>
      <c r="B78" s="336"/>
      <c r="C78" s="336"/>
      <c r="D78" s="336"/>
      <c r="E78" s="336"/>
      <c r="F78" s="336"/>
      <c r="G78" s="336"/>
      <c r="H78" s="336"/>
      <c r="I78" s="336"/>
      <c r="J78" s="336"/>
      <c r="K78" s="336"/>
    </row>
    <row r="79" spans="1:11" ht="15" customHeight="1" x14ac:dyDescent="0.2">
      <c r="A79" s="336"/>
      <c r="B79" s="336"/>
      <c r="C79" s="336"/>
      <c r="D79" s="336"/>
      <c r="E79" s="336"/>
      <c r="F79" s="336"/>
      <c r="G79" s="336"/>
      <c r="H79" s="336"/>
      <c r="I79" s="336"/>
      <c r="J79" s="336"/>
      <c r="K79" s="336"/>
    </row>
    <row r="80" spans="1:11" ht="15" customHeight="1" x14ac:dyDescent="0.2">
      <c r="A80" s="336"/>
      <c r="B80" s="336"/>
      <c r="C80" s="336"/>
      <c r="D80" s="336"/>
      <c r="E80" s="336"/>
      <c r="F80" s="336"/>
      <c r="G80" s="336"/>
      <c r="H80" s="336"/>
      <c r="I80" s="336"/>
      <c r="J80" s="336"/>
      <c r="K80" s="336"/>
    </row>
    <row r="81" spans="1:11" ht="15" customHeight="1" x14ac:dyDescent="0.2">
      <c r="A81" s="336"/>
      <c r="B81" s="336"/>
      <c r="C81" s="336"/>
      <c r="D81" s="336"/>
      <c r="E81" s="336"/>
      <c r="F81" s="336"/>
      <c r="G81" s="336"/>
      <c r="H81" s="336"/>
      <c r="I81" s="336"/>
      <c r="J81" s="336"/>
      <c r="K81" s="336"/>
    </row>
    <row r="82" spans="1:11" ht="15" customHeight="1" x14ac:dyDescent="0.2">
      <c r="A82" s="336"/>
      <c r="B82" s="336"/>
      <c r="C82" s="336"/>
      <c r="D82" s="336"/>
      <c r="E82" s="336"/>
      <c r="F82" s="336"/>
      <c r="G82" s="336"/>
      <c r="H82" s="336"/>
      <c r="I82" s="336"/>
      <c r="J82" s="336"/>
      <c r="K82" s="336"/>
    </row>
    <row r="83" spans="1:11" ht="15" customHeight="1" x14ac:dyDescent="0.2">
      <c r="A83" s="336"/>
      <c r="B83" s="336"/>
      <c r="C83" s="336"/>
      <c r="D83" s="336"/>
      <c r="E83" s="336"/>
      <c r="F83" s="336"/>
      <c r="G83" s="336"/>
      <c r="H83" s="336"/>
      <c r="I83" s="336"/>
      <c r="J83" s="336"/>
      <c r="K83" s="336"/>
    </row>
    <row r="84" spans="1:11" ht="15" customHeight="1" x14ac:dyDescent="0.2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</row>
    <row r="85" spans="1:11" ht="15" customHeight="1" x14ac:dyDescent="0.2">
      <c r="A85" s="336"/>
      <c r="B85" s="336"/>
      <c r="C85" s="336"/>
      <c r="D85" s="336"/>
      <c r="E85" s="336"/>
      <c r="F85" s="336"/>
      <c r="G85" s="336"/>
      <c r="H85" s="336"/>
      <c r="I85" s="336"/>
      <c r="J85" s="336"/>
      <c r="K85" s="336"/>
    </row>
    <row r="86" spans="1:11" ht="15" customHeight="1" x14ac:dyDescent="0.2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</row>
    <row r="87" spans="1:11" ht="15" customHeight="1" x14ac:dyDescent="0.2">
      <c r="A87" s="336"/>
      <c r="B87" s="336"/>
      <c r="C87" s="336"/>
      <c r="D87" s="336"/>
      <c r="E87" s="336"/>
      <c r="F87" s="336"/>
      <c r="G87" s="336"/>
      <c r="H87" s="336"/>
      <c r="I87" s="336"/>
      <c r="J87" s="336"/>
      <c r="K87" s="336"/>
    </row>
    <row r="88" spans="1:11" ht="15" customHeight="1" x14ac:dyDescent="0.2">
      <c r="A88" s="336"/>
      <c r="B88" s="336"/>
      <c r="C88" s="336"/>
      <c r="D88" s="336"/>
      <c r="E88" s="336"/>
      <c r="F88" s="336"/>
      <c r="G88" s="336"/>
      <c r="H88" s="336"/>
      <c r="I88" s="336"/>
      <c r="J88" s="336"/>
      <c r="K88" s="336"/>
    </row>
    <row r="89" spans="1:11" ht="15" customHeight="1" x14ac:dyDescent="0.2">
      <c r="A89" s="336"/>
      <c r="B89" s="336"/>
      <c r="C89" s="336"/>
      <c r="D89" s="336"/>
      <c r="E89" s="336"/>
      <c r="F89" s="336"/>
      <c r="G89" s="336"/>
      <c r="H89" s="336"/>
      <c r="I89" s="336"/>
      <c r="J89" s="336"/>
      <c r="K89" s="336"/>
    </row>
    <row r="90" spans="1:11" ht="15" customHeight="1" x14ac:dyDescent="0.2">
      <c r="A90" s="336"/>
      <c r="B90" s="336"/>
      <c r="C90" s="336"/>
      <c r="D90" s="336"/>
      <c r="E90" s="336"/>
      <c r="F90" s="336"/>
      <c r="G90" s="336"/>
      <c r="H90" s="336"/>
      <c r="I90" s="336"/>
      <c r="J90" s="336"/>
      <c r="K90" s="336"/>
    </row>
    <row r="91" spans="1:11" ht="15" customHeight="1" x14ac:dyDescent="0.2">
      <c r="A91" s="336"/>
      <c r="B91" s="336"/>
      <c r="C91" s="336"/>
      <c r="D91" s="336"/>
      <c r="E91" s="336"/>
      <c r="F91" s="336"/>
      <c r="G91" s="336"/>
      <c r="H91" s="336"/>
      <c r="I91" s="336"/>
      <c r="J91" s="336"/>
      <c r="K91" s="336"/>
    </row>
    <row r="92" spans="1:11" ht="15" customHeight="1" x14ac:dyDescent="0.2">
      <c r="A92" s="336"/>
      <c r="B92" s="336"/>
      <c r="C92" s="336"/>
      <c r="D92" s="336"/>
      <c r="E92" s="336"/>
      <c r="F92" s="336"/>
      <c r="G92" s="336"/>
      <c r="H92" s="336"/>
      <c r="I92" s="336"/>
      <c r="J92" s="336"/>
      <c r="K92" s="336"/>
    </row>
    <row r="93" spans="1:11" ht="15" customHeight="1" x14ac:dyDescent="0.2">
      <c r="A93" s="336"/>
      <c r="B93" s="336"/>
      <c r="C93" s="336"/>
      <c r="D93" s="336"/>
      <c r="E93" s="336"/>
      <c r="F93" s="336"/>
      <c r="G93" s="336"/>
      <c r="H93" s="336"/>
      <c r="I93" s="336"/>
      <c r="J93" s="336"/>
      <c r="K93" s="336"/>
    </row>
    <row r="94" spans="1:11" ht="15" customHeight="1" x14ac:dyDescent="0.2">
      <c r="A94" s="336"/>
      <c r="B94" s="336"/>
      <c r="C94" s="336"/>
      <c r="D94" s="336"/>
      <c r="E94" s="336"/>
      <c r="F94" s="336"/>
      <c r="G94" s="336"/>
      <c r="H94" s="336"/>
      <c r="I94" s="336"/>
      <c r="J94" s="336"/>
      <c r="K94" s="336"/>
    </row>
    <row r="95" spans="1:11" ht="15" customHeight="1" x14ac:dyDescent="0.2">
      <c r="A95" s="336"/>
      <c r="B95" s="336"/>
      <c r="C95" s="336"/>
      <c r="D95" s="336"/>
      <c r="E95" s="336"/>
      <c r="F95" s="336"/>
      <c r="G95" s="336"/>
      <c r="H95" s="336"/>
      <c r="I95" s="336"/>
      <c r="J95" s="336"/>
      <c r="K95" s="336"/>
    </row>
    <row r="96" spans="1:11" ht="15" customHeight="1" x14ac:dyDescent="0.2">
      <c r="A96" s="336"/>
      <c r="B96" s="336"/>
      <c r="C96" s="336"/>
      <c r="D96" s="336"/>
      <c r="E96" s="336"/>
      <c r="F96" s="336"/>
      <c r="G96" s="336"/>
      <c r="H96" s="336"/>
      <c r="I96" s="336"/>
      <c r="J96" s="336"/>
      <c r="K96" s="336"/>
    </row>
    <row r="97" spans="1:11" ht="15" customHeight="1" x14ac:dyDescent="0.2">
      <c r="A97" s="336"/>
      <c r="B97" s="336"/>
      <c r="C97" s="336"/>
      <c r="D97" s="336"/>
      <c r="E97" s="336"/>
      <c r="F97" s="336"/>
      <c r="G97" s="336"/>
      <c r="H97" s="336"/>
      <c r="I97" s="336"/>
      <c r="J97" s="336"/>
      <c r="K97" s="336"/>
    </row>
    <row r="98" spans="1:11" ht="15" customHeight="1" x14ac:dyDescent="0.2">
      <c r="A98" s="336"/>
      <c r="B98" s="336"/>
      <c r="C98" s="336"/>
      <c r="D98" s="336"/>
      <c r="E98" s="336"/>
      <c r="F98" s="336"/>
      <c r="G98" s="336"/>
      <c r="H98" s="336"/>
      <c r="I98" s="336"/>
      <c r="J98" s="336"/>
      <c r="K98" s="336"/>
    </row>
    <row r="99" spans="1:11" ht="15" customHeight="1" x14ac:dyDescent="0.2">
      <c r="A99" s="336"/>
      <c r="B99" s="336"/>
      <c r="C99" s="336"/>
      <c r="D99" s="336"/>
      <c r="E99" s="336"/>
      <c r="F99" s="336"/>
      <c r="G99" s="336"/>
      <c r="H99" s="336"/>
      <c r="I99" s="336"/>
      <c r="J99" s="336"/>
      <c r="K99" s="336"/>
    </row>
    <row r="100" spans="1:11" ht="15" customHeight="1" x14ac:dyDescent="0.2">
      <c r="A100" s="336"/>
      <c r="B100" s="336"/>
      <c r="C100" s="336"/>
      <c r="D100" s="336"/>
      <c r="E100" s="336"/>
      <c r="F100" s="336"/>
      <c r="G100" s="336"/>
      <c r="H100" s="336"/>
      <c r="I100" s="336"/>
      <c r="J100" s="336"/>
      <c r="K100" s="336"/>
    </row>
    <row r="101" spans="1:11" ht="15" customHeight="1" x14ac:dyDescent="0.2">
      <c r="A101" s="336"/>
      <c r="B101" s="336"/>
      <c r="C101" s="336"/>
      <c r="D101" s="336"/>
      <c r="E101" s="336"/>
      <c r="F101" s="336"/>
      <c r="G101" s="336"/>
      <c r="H101" s="336"/>
      <c r="I101" s="336"/>
      <c r="J101" s="336"/>
      <c r="K101" s="336"/>
    </row>
    <row r="102" spans="1:11" ht="15" customHeight="1" x14ac:dyDescent="0.2">
      <c r="A102" s="336"/>
      <c r="B102" s="336"/>
      <c r="C102" s="336"/>
      <c r="D102" s="336"/>
      <c r="E102" s="336"/>
      <c r="F102" s="336"/>
      <c r="G102" s="336"/>
      <c r="H102" s="336"/>
      <c r="I102" s="336"/>
      <c r="J102" s="336"/>
      <c r="K102" s="336"/>
    </row>
    <row r="103" spans="1:11" ht="15" customHeight="1" x14ac:dyDescent="0.2">
      <c r="A103" s="336"/>
      <c r="B103" s="336"/>
      <c r="C103" s="336"/>
      <c r="D103" s="336"/>
      <c r="E103" s="336"/>
      <c r="F103" s="336"/>
      <c r="G103" s="336"/>
      <c r="H103" s="336"/>
      <c r="I103" s="336"/>
      <c r="J103" s="336"/>
      <c r="K103" s="336"/>
    </row>
    <row r="104" spans="1:11" ht="15" customHeight="1" x14ac:dyDescent="0.2">
      <c r="A104" s="336"/>
      <c r="B104" s="336"/>
      <c r="C104" s="336"/>
      <c r="D104" s="336"/>
      <c r="E104" s="336"/>
      <c r="F104" s="336"/>
      <c r="G104" s="336"/>
      <c r="H104" s="336"/>
      <c r="I104" s="336"/>
      <c r="J104" s="336"/>
      <c r="K104" s="336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8">
    <mergeCell ref="J1:K1"/>
    <mergeCell ref="D4:E4"/>
    <mergeCell ref="H6:H9"/>
    <mergeCell ref="B8:C9"/>
    <mergeCell ref="I8:J8"/>
    <mergeCell ref="A3:I3"/>
    <mergeCell ref="J3:L3"/>
    <mergeCell ref="D5:K5"/>
    <mergeCell ref="A52:B52"/>
    <mergeCell ref="E7:F7"/>
    <mergeCell ref="I7:J7"/>
    <mergeCell ref="D6:D9"/>
    <mergeCell ref="A10:B10"/>
    <mergeCell ref="A17:B17"/>
    <mergeCell ref="A24:B24"/>
    <mergeCell ref="A31:B31"/>
    <mergeCell ref="A38:B38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view="pageBreakPreview" zoomScaleNormal="100" zoomScaleSheetLayoutView="100" workbookViewId="0">
      <selection activeCell="B2" sqref="B2"/>
    </sheetView>
  </sheetViews>
  <sheetFormatPr defaultRowHeight="12.75" x14ac:dyDescent="0.2"/>
  <cols>
    <col min="1" max="1" width="1.85546875" style="289" customWidth="1"/>
    <col min="2" max="2" width="14.42578125" style="289" customWidth="1"/>
    <col min="3" max="4" width="9.7109375" style="289" customWidth="1"/>
    <col min="5" max="5" width="7.140625" style="289" customWidth="1"/>
    <col min="6" max="6" width="7.7109375" style="290" customWidth="1"/>
    <col min="7" max="7" width="6.42578125" style="289" customWidth="1"/>
    <col min="8" max="15" width="9.7109375" style="289" customWidth="1"/>
    <col min="16" max="17" width="2.7109375" style="289" customWidth="1"/>
    <col min="18" max="16384" width="9.140625" style="289"/>
  </cols>
  <sheetData>
    <row r="1" spans="1:19" ht="6" customHeight="1" x14ac:dyDescent="0.2"/>
    <row r="2" spans="1:19" ht="9.75" customHeight="1" x14ac:dyDescent="0.2"/>
    <row r="3" spans="1:19" ht="19.5" customHeight="1" thickBot="1" x14ac:dyDescent="0.25">
      <c r="A3" s="2601" t="s">
        <v>262</v>
      </c>
      <c r="B3" s="2601"/>
      <c r="C3" s="2601"/>
      <c r="D3" s="2601"/>
      <c r="E3" s="2601"/>
      <c r="F3" s="2601"/>
      <c r="G3" s="2601"/>
      <c r="H3" s="2601"/>
      <c r="I3" s="2601"/>
      <c r="J3" s="2601"/>
      <c r="K3" s="2601"/>
      <c r="L3" s="2601"/>
      <c r="M3" s="2601"/>
      <c r="N3" s="2601"/>
      <c r="O3" s="2627" t="s">
        <v>803</v>
      </c>
      <c r="P3" s="2627"/>
      <c r="Q3" s="2627"/>
    </row>
    <row r="4" spans="1:19" ht="5.0999999999999996" customHeight="1" x14ac:dyDescent="0.25">
      <c r="A4" s="294"/>
      <c r="B4" s="296"/>
      <c r="C4" s="296"/>
      <c r="D4" s="296"/>
      <c r="E4" s="294"/>
      <c r="F4" s="288"/>
      <c r="G4" s="288"/>
      <c r="H4" s="288"/>
      <c r="I4" s="288"/>
      <c r="J4" s="288"/>
      <c r="K4" s="294"/>
      <c r="L4" s="294"/>
      <c r="M4" s="294"/>
      <c r="N4" s="294"/>
      <c r="O4" s="294"/>
      <c r="P4" s="294"/>
      <c r="Q4" s="294"/>
    </row>
    <row r="5" spans="1:19" ht="37.5" customHeight="1" x14ac:dyDescent="0.25">
      <c r="A5" s="2705" t="s">
        <v>390</v>
      </c>
      <c r="B5" s="2711"/>
      <c r="C5" s="2717" t="s">
        <v>669</v>
      </c>
      <c r="D5" s="2718"/>
      <c r="E5" s="294"/>
      <c r="G5" s="2705" t="s">
        <v>263</v>
      </c>
      <c r="H5" s="2705"/>
      <c r="I5" s="2705"/>
      <c r="J5" s="2705"/>
      <c r="K5" s="2705" t="s">
        <v>264</v>
      </c>
      <c r="L5" s="2705"/>
      <c r="M5" s="2705"/>
      <c r="N5" s="2705"/>
      <c r="O5" s="2705"/>
      <c r="P5" s="287"/>
      <c r="Q5" s="294"/>
    </row>
    <row r="6" spans="1:19" ht="14.1" customHeight="1" x14ac:dyDescent="0.2">
      <c r="A6" s="2705"/>
      <c r="B6" s="2711"/>
      <c r="E6" s="294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94"/>
    </row>
    <row r="7" spans="1:19" ht="13.5" customHeight="1" x14ac:dyDescent="0.25">
      <c r="A7" s="2706"/>
      <c r="B7" s="2712"/>
      <c r="C7" s="1114" t="s">
        <v>502</v>
      </c>
      <c r="D7" s="1671" t="s">
        <v>3</v>
      </c>
      <c r="E7" s="695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94"/>
    </row>
    <row r="8" spans="1:19" ht="5.0999999999999996" customHeight="1" thickBot="1" x14ac:dyDescent="0.25">
      <c r="B8" s="391"/>
      <c r="C8" s="392"/>
      <c r="D8" s="391"/>
      <c r="E8" s="302"/>
      <c r="Q8" s="294"/>
    </row>
    <row r="9" spans="1:19" ht="12" customHeight="1" thickTop="1" thickBot="1" x14ac:dyDescent="0.3">
      <c r="A9" s="412"/>
      <c r="B9" s="304" t="s">
        <v>761</v>
      </c>
      <c r="C9" s="395">
        <v>1118295.0109999999</v>
      </c>
      <c r="D9" s="306">
        <v>11931994.952409998</v>
      </c>
      <c r="E9" s="379"/>
      <c r="Q9" s="294"/>
    </row>
    <row r="10" spans="1:19" ht="12" customHeight="1" thickTop="1" thickBot="1" x14ac:dyDescent="0.3">
      <c r="A10" s="412"/>
      <c r="B10" s="304" t="s">
        <v>9</v>
      </c>
      <c r="C10" s="395">
        <v>1058705.8999999999</v>
      </c>
      <c r="D10" s="306">
        <v>11298474.126140002</v>
      </c>
      <c r="E10" s="379"/>
      <c r="Q10" s="294"/>
      <c r="S10" s="308"/>
    </row>
    <row r="11" spans="1:19" ht="12" customHeight="1" thickTop="1" thickBot="1" x14ac:dyDescent="0.3">
      <c r="A11" s="413"/>
      <c r="B11" s="304" t="s">
        <v>15</v>
      </c>
      <c r="C11" s="395">
        <v>1040369.3190000001</v>
      </c>
      <c r="D11" s="306">
        <v>11102993.410570001</v>
      </c>
      <c r="E11" s="379"/>
      <c r="F11" s="307"/>
      <c r="G11" s="294"/>
      <c r="H11" s="294"/>
      <c r="I11" s="294"/>
      <c r="J11" s="396"/>
      <c r="K11" s="294"/>
      <c r="L11" s="294"/>
      <c r="M11" s="294"/>
      <c r="N11" s="396"/>
      <c r="O11" s="396"/>
      <c r="P11" s="294"/>
      <c r="Q11" s="294"/>
    </row>
    <row r="12" spans="1:19" ht="12" customHeight="1" thickTop="1" thickBot="1" x14ac:dyDescent="0.3">
      <c r="A12" s="413"/>
      <c r="B12" s="304" t="s">
        <v>13</v>
      </c>
      <c r="C12" s="395">
        <v>878002.13199999998</v>
      </c>
      <c r="D12" s="306">
        <v>9368022.7507900018</v>
      </c>
      <c r="E12" s="379"/>
      <c r="F12" s="307"/>
      <c r="G12" s="294"/>
      <c r="H12" s="294"/>
      <c r="I12" s="294"/>
      <c r="J12" s="396"/>
      <c r="K12" s="294"/>
      <c r="L12" s="294"/>
      <c r="M12" s="294"/>
      <c r="N12" s="396"/>
      <c r="O12" s="396"/>
      <c r="P12" s="294"/>
      <c r="Q12" s="294"/>
    </row>
    <row r="13" spans="1:19" ht="12" customHeight="1" thickTop="1" thickBot="1" x14ac:dyDescent="0.3">
      <c r="A13" s="413"/>
      <c r="B13" s="304" t="s">
        <v>389</v>
      </c>
      <c r="C13" s="395">
        <v>852045.43613081996</v>
      </c>
      <c r="D13" s="306">
        <v>9076902.629743889</v>
      </c>
      <c r="E13" s="379"/>
      <c r="F13" s="323"/>
      <c r="G13" s="294"/>
      <c r="H13" s="294"/>
      <c r="I13" s="294"/>
      <c r="J13" s="396"/>
      <c r="K13" s="294"/>
      <c r="L13" s="294"/>
      <c r="M13" s="294"/>
      <c r="N13" s="396"/>
      <c r="O13" s="396"/>
      <c r="P13" s="294"/>
      <c r="Q13" s="294"/>
    </row>
    <row r="14" spans="1:19" ht="12" customHeight="1" thickTop="1" thickBot="1" x14ac:dyDescent="0.3">
      <c r="A14" s="413"/>
      <c r="B14" s="304" t="s">
        <v>762</v>
      </c>
      <c r="C14" s="395">
        <v>457594.30000000005</v>
      </c>
      <c r="D14" s="306">
        <v>4883530.1379700005</v>
      </c>
      <c r="E14" s="379"/>
      <c r="F14" s="323"/>
      <c r="G14" s="294"/>
      <c r="H14" s="294"/>
      <c r="I14" s="294"/>
      <c r="J14" s="396"/>
      <c r="K14" s="294"/>
      <c r="L14" s="294"/>
      <c r="M14" s="294"/>
      <c r="N14" s="396"/>
      <c r="O14" s="396"/>
      <c r="P14" s="294"/>
      <c r="Q14" s="294"/>
    </row>
    <row r="15" spans="1:19" ht="12" customHeight="1" thickTop="1" thickBot="1" x14ac:dyDescent="0.3">
      <c r="A15" s="413"/>
      <c r="B15" s="304" t="s">
        <v>17</v>
      </c>
      <c r="C15" s="395">
        <v>418351.7</v>
      </c>
      <c r="D15" s="306">
        <v>4464707.8510999996</v>
      </c>
      <c r="E15" s="379"/>
      <c r="F15" s="323"/>
      <c r="G15" s="294"/>
      <c r="H15" s="294"/>
      <c r="I15" s="393"/>
      <c r="J15" s="302" t="str">
        <f>G5</f>
        <v>Podíl jednotlivých krajů 
na celkové spotřebě zákazníků v ČR</v>
      </c>
      <c r="K15" s="302" t="str">
        <f>K5</f>
        <v>Podíl jednotlivých krajů 
na celkovém počtu zákazníků v ČR</v>
      </c>
      <c r="L15" s="294"/>
      <c r="M15" s="294"/>
      <c r="N15" s="294"/>
      <c r="O15" s="294"/>
      <c r="P15" s="294"/>
      <c r="Q15" s="294"/>
    </row>
    <row r="16" spans="1:19" ht="12" customHeight="1" thickTop="1" thickBot="1" x14ac:dyDescent="0.3">
      <c r="A16" s="413"/>
      <c r="B16" s="304" t="s">
        <v>760</v>
      </c>
      <c r="C16" s="395">
        <v>374924.1</v>
      </c>
      <c r="D16" s="306">
        <v>4001246.8278600001</v>
      </c>
      <c r="E16" s="379"/>
      <c r="F16" s="323"/>
      <c r="G16" s="294"/>
      <c r="H16" s="294"/>
      <c r="I16" s="306" t="str">
        <f>B9</f>
        <v>Ústecký kraj</v>
      </c>
      <c r="J16" s="379">
        <f>C9/$C$24</f>
        <v>0.13890493090776196</v>
      </c>
      <c r="K16" s="379">
        <f>C33/$C$44</f>
        <v>7.9161971387222294E-2</v>
      </c>
      <c r="L16" s="294"/>
      <c r="M16" s="294"/>
      <c r="N16" s="396"/>
      <c r="O16" s="294"/>
      <c r="P16" s="294"/>
      <c r="Q16" s="294"/>
    </row>
    <row r="17" spans="1:21" ht="12" customHeight="1" thickTop="1" thickBot="1" x14ac:dyDescent="0.3">
      <c r="A17" s="413"/>
      <c r="B17" s="304" t="s">
        <v>14</v>
      </c>
      <c r="C17" s="395">
        <v>363913.39999999997</v>
      </c>
      <c r="D17" s="306">
        <v>3883725.6445800001</v>
      </c>
      <c r="E17" s="379"/>
      <c r="F17" s="323"/>
      <c r="G17" s="294"/>
      <c r="H17" s="294"/>
      <c r="I17" s="306" t="str">
        <f t="shared" ref="I17:I29" si="0">B10</f>
        <v>Jihomoravský kraj</v>
      </c>
      <c r="J17" s="379">
        <f>C10/$C$24</f>
        <v>0.13150328709741507</v>
      </c>
      <c r="K17" s="379">
        <f>C30/$C$44</f>
        <v>0.13637766979661828</v>
      </c>
      <c r="L17" s="294"/>
      <c r="M17" s="294"/>
      <c r="N17" s="294"/>
      <c r="O17" s="294"/>
      <c r="P17" s="294"/>
      <c r="Q17" s="294"/>
    </row>
    <row r="18" spans="1:21" ht="12" customHeight="1" thickTop="1" thickBot="1" x14ac:dyDescent="0.3">
      <c r="A18" s="412"/>
      <c r="B18" s="304" t="s">
        <v>11</v>
      </c>
      <c r="C18" s="395">
        <v>342085.10000000003</v>
      </c>
      <c r="D18" s="306">
        <v>3650750.5730400002</v>
      </c>
      <c r="E18" s="379"/>
      <c r="F18" s="323"/>
      <c r="G18" s="294"/>
      <c r="H18" s="294"/>
      <c r="I18" s="306" t="str">
        <f t="shared" si="0"/>
        <v>Středočeský kraj</v>
      </c>
      <c r="J18" s="379">
        <f>C11/$C$24</f>
        <v>0.12922567565156595</v>
      </c>
      <c r="K18" s="379">
        <f>C32/$C$44</f>
        <v>9.065594505986195E-2</v>
      </c>
      <c r="L18" s="294"/>
      <c r="M18" s="294"/>
      <c r="N18" s="396"/>
      <c r="O18" s="294"/>
      <c r="P18" s="294"/>
      <c r="Q18" s="294"/>
    </row>
    <row r="19" spans="1:21" ht="12" customHeight="1" thickTop="1" thickBot="1" x14ac:dyDescent="0.3">
      <c r="A19" s="413"/>
      <c r="B19" s="304" t="s">
        <v>16</v>
      </c>
      <c r="C19" s="395">
        <v>334543.24700940005</v>
      </c>
      <c r="D19" s="306">
        <v>3570055.7432598993</v>
      </c>
      <c r="E19" s="379"/>
      <c r="F19" s="323"/>
      <c r="G19" s="294"/>
      <c r="H19" s="294"/>
      <c r="I19" s="306" t="str">
        <f t="shared" si="0"/>
        <v>Moravskoslezský kraj</v>
      </c>
      <c r="J19" s="379">
        <f t="shared" ref="J19:J29" si="1">C12/$C$24</f>
        <v>0.10905782846448531</v>
      </c>
      <c r="K19" s="379">
        <f>C31/$C$44</f>
        <v>0.13482343109019548</v>
      </c>
      <c r="L19" s="294"/>
      <c r="M19" s="294"/>
      <c r="N19" s="294"/>
      <c r="O19" s="294"/>
      <c r="P19" s="294"/>
      <c r="Q19" s="294"/>
    </row>
    <row r="20" spans="1:21" ht="12" customHeight="1" thickTop="1" thickBot="1" x14ac:dyDescent="0.3">
      <c r="A20" s="413"/>
      <c r="B20" s="304" t="s">
        <v>12</v>
      </c>
      <c r="C20" s="395">
        <v>327185.09999999998</v>
      </c>
      <c r="D20" s="306">
        <v>3491735.3613899997</v>
      </c>
      <c r="E20" s="379"/>
      <c r="F20" s="323"/>
      <c r="G20" s="294"/>
      <c r="H20" s="294"/>
      <c r="I20" s="306" t="str">
        <f t="shared" si="0"/>
        <v>Hlavní město Praha</v>
      </c>
      <c r="J20" s="379">
        <f t="shared" si="1"/>
        <v>0.10583371227793617</v>
      </c>
      <c r="K20" s="379">
        <f>C29/$C$44</f>
        <v>0.14889219567988526</v>
      </c>
      <c r="L20" s="294"/>
      <c r="M20" s="294"/>
      <c r="N20" s="396"/>
      <c r="O20" s="294"/>
      <c r="P20" s="294"/>
      <c r="Q20" s="294"/>
      <c r="S20" s="308"/>
      <c r="T20" s="308"/>
      <c r="U20" s="308"/>
    </row>
    <row r="21" spans="1:21" ht="12" customHeight="1" thickTop="1" thickBot="1" x14ac:dyDescent="0.3">
      <c r="A21" s="413"/>
      <c r="B21" s="304" t="s">
        <v>0</v>
      </c>
      <c r="C21" s="395">
        <v>271616.04691470001</v>
      </c>
      <c r="D21" s="306">
        <v>2897278.8392100004</v>
      </c>
      <c r="E21" s="379"/>
      <c r="F21" s="323"/>
      <c r="G21" s="294"/>
      <c r="H21" s="294"/>
      <c r="I21" s="306" t="str">
        <f t="shared" si="0"/>
        <v>Olomoucký kraj</v>
      </c>
      <c r="J21" s="379">
        <f t="shared" si="1"/>
        <v>5.683840489321982E-2</v>
      </c>
      <c r="K21" s="379">
        <f>C34/$C$44</f>
        <v>6.6468611242831224E-2</v>
      </c>
      <c r="L21" s="294"/>
      <c r="M21" s="294"/>
      <c r="N21" s="396"/>
      <c r="O21" s="294"/>
      <c r="P21" s="294"/>
      <c r="Q21" s="294"/>
      <c r="S21" s="308"/>
      <c r="T21" s="308"/>
    </row>
    <row r="22" spans="1:21" ht="12" customHeight="1" thickTop="1" thickBot="1" x14ac:dyDescent="0.3">
      <c r="A22" s="413"/>
      <c r="B22" s="304" t="s">
        <v>10</v>
      </c>
      <c r="C22" s="395">
        <v>213163.4</v>
      </c>
      <c r="D22" s="306">
        <v>2274946.0970699997</v>
      </c>
      <c r="E22" s="379"/>
      <c r="F22" s="323"/>
      <c r="G22" s="294"/>
      <c r="H22" s="294"/>
      <c r="I22" s="306" t="str">
        <f t="shared" si="0"/>
        <v>Zlínský kraj</v>
      </c>
      <c r="J22" s="379">
        <f t="shared" si="1"/>
        <v>5.1964028643640942E-2</v>
      </c>
      <c r="K22" s="379">
        <f>C36/$C$44</f>
        <v>5.566603617028542E-2</v>
      </c>
      <c r="L22" s="294"/>
      <c r="M22" s="294"/>
      <c r="N22" s="396"/>
      <c r="O22" s="294"/>
      <c r="P22" s="294"/>
      <c r="Q22" s="294"/>
    </row>
    <row r="23" spans="1:21" ht="5.0999999999999996" customHeight="1" thickTop="1" x14ac:dyDescent="0.2">
      <c r="A23" s="414"/>
      <c r="B23" s="304"/>
      <c r="C23" s="397"/>
      <c r="D23" s="345"/>
      <c r="E23" s="379"/>
      <c r="F23" s="307"/>
      <c r="G23" s="306"/>
      <c r="H23" s="306"/>
      <c r="I23" s="306" t="str">
        <f t="shared" si="0"/>
        <v>Pardubický kraj</v>
      </c>
      <c r="J23" s="379">
        <f t="shared" si="1"/>
        <v>4.6569827902196409E-2</v>
      </c>
      <c r="K23" s="379">
        <f>C37/$C$44</f>
        <v>4.8187384510207106E-2</v>
      </c>
      <c r="L23" s="294"/>
      <c r="M23" s="294"/>
      <c r="N23" s="294"/>
      <c r="O23" s="294"/>
      <c r="P23" s="294"/>
      <c r="Q23" s="294"/>
    </row>
    <row r="24" spans="1:21" ht="12.95" customHeight="1" x14ac:dyDescent="0.2">
      <c r="A24" s="415"/>
      <c r="B24" s="400"/>
      <c r="C24" s="398">
        <f>SUM(C9:C22)</f>
        <v>8050794.1920549199</v>
      </c>
      <c r="D24" s="321"/>
      <c r="E24" s="314"/>
      <c r="F24" s="315"/>
      <c r="G24" s="401"/>
      <c r="H24" s="401"/>
      <c r="I24" s="306" t="str">
        <f t="shared" si="0"/>
        <v>Plzeňský kraj</v>
      </c>
      <c r="J24" s="379">
        <f t="shared" si="1"/>
        <v>4.5202174011495025E-2</v>
      </c>
      <c r="K24" s="379">
        <f>C35/$C$44</f>
        <v>5.6282451113648116E-2</v>
      </c>
      <c r="L24" s="294"/>
      <c r="M24" s="294"/>
      <c r="N24" s="294"/>
      <c r="O24" s="294"/>
      <c r="P24" s="294"/>
      <c r="Q24" s="294"/>
    </row>
    <row r="25" spans="1:21" ht="12.95" customHeight="1" x14ac:dyDescent="0.25">
      <c r="A25" s="2705" t="s">
        <v>391</v>
      </c>
      <c r="B25" s="2711"/>
      <c r="C25" s="410"/>
      <c r="D25" s="399"/>
      <c r="E25" s="399"/>
      <c r="F25" s="399"/>
      <c r="G25" s="399"/>
      <c r="H25" s="399"/>
      <c r="I25" s="306" t="str">
        <f t="shared" si="0"/>
        <v>Královéhradecký kraj</v>
      </c>
      <c r="J25" s="379">
        <f t="shared" si="1"/>
        <v>4.2490851441413478E-2</v>
      </c>
      <c r="K25" s="379">
        <f>C39/$C$44</f>
        <v>4.1653949368077876E-2</v>
      </c>
      <c r="L25" s="294"/>
      <c r="M25" s="294"/>
      <c r="N25" s="294"/>
      <c r="O25" s="294"/>
      <c r="P25" s="294"/>
      <c r="Q25" s="294"/>
    </row>
    <row r="26" spans="1:21" ht="16.5" customHeight="1" x14ac:dyDescent="0.25">
      <c r="A26" s="2705"/>
      <c r="B26" s="2711"/>
      <c r="C26" s="2714"/>
      <c r="D26" s="2715"/>
      <c r="E26" s="411"/>
      <c r="F26" s="2713"/>
      <c r="G26" s="2716"/>
      <c r="H26" s="2716"/>
      <c r="I26" s="306" t="str">
        <f t="shared" si="0"/>
        <v>Kraj Vysočina</v>
      </c>
      <c r="J26" s="379">
        <f t="shared" si="1"/>
        <v>4.1554067714157997E-2</v>
      </c>
      <c r="K26" s="379">
        <f>C38/$C$44</f>
        <v>4.213342232802076E-2</v>
      </c>
      <c r="L26" s="294"/>
      <c r="M26" s="294"/>
      <c r="N26" s="294"/>
      <c r="O26" s="294"/>
      <c r="P26" s="294"/>
      <c r="Q26" s="294"/>
    </row>
    <row r="27" spans="1:21" ht="23.25" customHeight="1" x14ac:dyDescent="0.25">
      <c r="A27" s="2706"/>
      <c r="B27" s="2712"/>
      <c r="C27" s="2719" t="s">
        <v>670</v>
      </c>
      <c r="D27" s="2720"/>
      <c r="E27" s="672"/>
      <c r="F27" s="2713"/>
      <c r="G27" s="2707"/>
      <c r="H27" s="2707"/>
      <c r="I27" s="306" t="str">
        <f t="shared" si="0"/>
        <v>Liberecký kraj</v>
      </c>
      <c r="J27" s="379">
        <f t="shared" si="1"/>
        <v>4.0640102354484335E-2</v>
      </c>
      <c r="K27" s="379">
        <f>C41/$C$44</f>
        <v>3.2860443445601115E-2</v>
      </c>
      <c r="L27" s="294"/>
      <c r="M27" s="294"/>
      <c r="N27" s="294"/>
      <c r="O27" s="294"/>
      <c r="P27" s="294"/>
      <c r="Q27" s="294"/>
    </row>
    <row r="28" spans="1:21" ht="5.0999999999999996" customHeight="1" thickBot="1" x14ac:dyDescent="0.25">
      <c r="A28" s="415"/>
      <c r="B28" s="391"/>
      <c r="C28" s="392">
        <f>C26</f>
        <v>0</v>
      </c>
      <c r="D28" s="391"/>
      <c r="E28" s="302"/>
      <c r="F28" s="376"/>
      <c r="G28" s="393"/>
      <c r="H28" s="302"/>
      <c r="I28" s="306" t="str">
        <f t="shared" si="0"/>
        <v>Jihočeský kraj</v>
      </c>
      <c r="J28" s="379">
        <f t="shared" si="1"/>
        <v>3.373779535722693E-2</v>
      </c>
      <c r="K28" s="379">
        <f>C40/$C$44</f>
        <v>3.6820495814468605E-2</v>
      </c>
      <c r="L28" s="294"/>
      <c r="M28" s="294"/>
      <c r="N28" s="294"/>
      <c r="O28" s="294"/>
      <c r="P28" s="294"/>
      <c r="Q28" s="294"/>
    </row>
    <row r="29" spans="1:21" ht="12" customHeight="1" thickTop="1" thickBot="1" x14ac:dyDescent="0.3">
      <c r="A29" s="413"/>
      <c r="B29" s="304" t="s">
        <v>389</v>
      </c>
      <c r="C29" s="2721">
        <v>422946</v>
      </c>
      <c r="D29" s="2722"/>
      <c r="E29" s="379"/>
      <c r="F29" s="307"/>
      <c r="G29" s="306"/>
      <c r="H29" s="294"/>
      <c r="I29" s="306" t="str">
        <f t="shared" si="0"/>
        <v>Karlovarský kraj</v>
      </c>
      <c r="J29" s="379">
        <f t="shared" si="1"/>
        <v>2.6477313283000622E-2</v>
      </c>
      <c r="K29" s="379">
        <f>C42/$C$44</f>
        <v>3.0015992993076508E-2</v>
      </c>
      <c r="L29" s="294"/>
      <c r="M29" s="294"/>
      <c r="N29" s="294"/>
      <c r="O29" s="294"/>
      <c r="P29" s="294"/>
      <c r="Q29" s="294"/>
    </row>
    <row r="30" spans="1:21" ht="12" customHeight="1" thickTop="1" thickBot="1" x14ac:dyDescent="0.3">
      <c r="A30" s="412"/>
      <c r="B30" s="304" t="s">
        <v>9</v>
      </c>
      <c r="C30" s="2721">
        <v>387397</v>
      </c>
      <c r="D30" s="2722"/>
      <c r="E30" s="379"/>
      <c r="F30" s="307"/>
      <c r="G30" s="306"/>
      <c r="H30" s="294"/>
      <c r="I30" s="379"/>
      <c r="J30" s="693">
        <f>SUM(J16:J29)</f>
        <v>1</v>
      </c>
      <c r="K30" s="693">
        <f>SUM(K16:K29)</f>
        <v>1</v>
      </c>
      <c r="L30" s="294"/>
      <c r="M30" s="294"/>
      <c r="N30" s="294"/>
      <c r="O30" s="294"/>
      <c r="P30" s="294"/>
      <c r="Q30" s="294"/>
    </row>
    <row r="31" spans="1:21" ht="12" customHeight="1" thickTop="1" thickBot="1" x14ac:dyDescent="0.3">
      <c r="A31" s="413"/>
      <c r="B31" s="304" t="s">
        <v>13</v>
      </c>
      <c r="C31" s="2721">
        <v>382982</v>
      </c>
      <c r="D31" s="2722"/>
      <c r="E31" s="379"/>
      <c r="F31" s="307"/>
      <c r="G31" s="306"/>
      <c r="H31" s="294"/>
      <c r="I31" s="379"/>
      <c r="J31" s="294"/>
      <c r="K31" s="294"/>
      <c r="L31" s="294"/>
      <c r="M31" s="294"/>
      <c r="N31" s="294"/>
      <c r="O31" s="294"/>
      <c r="P31" s="294"/>
      <c r="Q31" s="294"/>
    </row>
    <row r="32" spans="1:21" ht="12" customHeight="1" thickTop="1" thickBot="1" x14ac:dyDescent="0.3">
      <c r="A32" s="412"/>
      <c r="B32" s="304" t="s">
        <v>15</v>
      </c>
      <c r="C32" s="2721">
        <v>257519</v>
      </c>
      <c r="D32" s="2722"/>
      <c r="E32" s="379"/>
      <c r="F32" s="307"/>
      <c r="G32" s="306"/>
      <c r="H32" s="294"/>
      <c r="I32" s="379"/>
      <c r="J32" s="294"/>
      <c r="K32" s="294"/>
      <c r="L32" s="294"/>
      <c r="M32" s="294"/>
      <c r="N32" s="294"/>
      <c r="O32" s="294"/>
      <c r="P32" s="294"/>
      <c r="Q32" s="294"/>
    </row>
    <row r="33" spans="1:17" ht="12" customHeight="1" thickTop="1" thickBot="1" x14ac:dyDescent="0.3">
      <c r="A33" s="413"/>
      <c r="B33" s="304" t="s">
        <v>761</v>
      </c>
      <c r="C33" s="2721">
        <v>224869</v>
      </c>
      <c r="D33" s="2722"/>
      <c r="E33" s="379"/>
      <c r="F33" s="323"/>
      <c r="G33" s="306"/>
      <c r="H33" s="294"/>
      <c r="I33" s="379"/>
      <c r="J33" s="294"/>
      <c r="K33" s="294"/>
      <c r="L33" s="294"/>
      <c r="M33" s="294"/>
      <c r="N33" s="294"/>
      <c r="O33" s="294"/>
      <c r="P33" s="294"/>
      <c r="Q33" s="294"/>
    </row>
    <row r="34" spans="1:17" ht="12" customHeight="1" thickTop="1" thickBot="1" x14ac:dyDescent="0.3">
      <c r="A34" s="413"/>
      <c r="B34" s="304" t="s">
        <v>762</v>
      </c>
      <c r="C34" s="2721">
        <v>188812</v>
      </c>
      <c r="D34" s="2722"/>
      <c r="E34" s="379"/>
      <c r="F34" s="323"/>
      <c r="G34" s="306"/>
      <c r="H34" s="294"/>
      <c r="I34" s="379"/>
      <c r="J34" s="294"/>
      <c r="K34" s="294"/>
      <c r="L34" s="294"/>
      <c r="M34" s="294"/>
      <c r="N34" s="294"/>
      <c r="O34" s="294"/>
      <c r="P34" s="294"/>
      <c r="Q34" s="294"/>
    </row>
    <row r="35" spans="1:17" ht="12" customHeight="1" thickTop="1" thickBot="1" x14ac:dyDescent="0.3">
      <c r="A35" s="413"/>
      <c r="B35" s="304" t="s">
        <v>14</v>
      </c>
      <c r="C35" s="2721">
        <v>159877</v>
      </c>
      <c r="D35" s="2722"/>
      <c r="E35" s="379"/>
      <c r="F35" s="323"/>
      <c r="G35" s="306"/>
      <c r="H35" s="294"/>
      <c r="I35" s="379"/>
      <c r="J35" s="294"/>
      <c r="K35" s="294"/>
      <c r="L35" s="294"/>
      <c r="M35" s="294"/>
      <c r="N35" s="294"/>
      <c r="O35" s="294"/>
      <c r="P35" s="294"/>
      <c r="Q35" s="294"/>
    </row>
    <row r="36" spans="1:17" ht="12" customHeight="1" thickTop="1" thickBot="1" x14ac:dyDescent="0.3">
      <c r="A36" s="413"/>
      <c r="B36" s="304" t="s">
        <v>17</v>
      </c>
      <c r="C36" s="2721">
        <v>158126</v>
      </c>
      <c r="D36" s="2722"/>
      <c r="E36" s="379"/>
      <c r="F36" s="323"/>
      <c r="G36" s="306"/>
      <c r="H36" s="294"/>
      <c r="I36" s="379"/>
      <c r="J36" s="294"/>
      <c r="K36" s="294"/>
      <c r="L36" s="294"/>
      <c r="M36" s="294"/>
      <c r="N36" s="294"/>
      <c r="O36" s="294"/>
      <c r="P36" s="294"/>
      <c r="Q36" s="294"/>
    </row>
    <row r="37" spans="1:17" ht="12" customHeight="1" thickTop="1" thickBot="1" x14ac:dyDescent="0.3">
      <c r="A37" s="412"/>
      <c r="B37" s="304" t="s">
        <v>760</v>
      </c>
      <c r="C37" s="2721">
        <v>136882</v>
      </c>
      <c r="D37" s="2722"/>
      <c r="E37" s="379"/>
      <c r="F37" s="323"/>
      <c r="G37" s="306"/>
      <c r="H37" s="294"/>
      <c r="I37" s="379"/>
      <c r="J37" s="294"/>
      <c r="K37" s="294"/>
      <c r="L37" s="294"/>
      <c r="M37" s="294"/>
      <c r="N37" s="294"/>
      <c r="O37" s="294"/>
      <c r="P37" s="294"/>
      <c r="Q37" s="294"/>
    </row>
    <row r="38" spans="1:17" ht="12" customHeight="1" thickTop="1" thickBot="1" x14ac:dyDescent="0.3">
      <c r="A38" s="413"/>
      <c r="B38" s="304" t="s">
        <v>16</v>
      </c>
      <c r="C38" s="2721">
        <v>119685</v>
      </c>
      <c r="D38" s="2722"/>
      <c r="E38" s="379"/>
      <c r="F38" s="323"/>
      <c r="G38" s="306"/>
      <c r="H38" s="294"/>
      <c r="I38" s="379"/>
      <c r="J38" s="294"/>
      <c r="K38" s="294"/>
      <c r="L38" s="294"/>
      <c r="M38" s="294"/>
      <c r="N38" s="294"/>
      <c r="O38" s="294"/>
      <c r="P38" s="294"/>
      <c r="Q38" s="294"/>
    </row>
    <row r="39" spans="1:17" ht="12" customHeight="1" thickTop="1" thickBot="1" x14ac:dyDescent="0.3">
      <c r="A39" s="413"/>
      <c r="B39" s="304" t="s">
        <v>11</v>
      </c>
      <c r="C39" s="2721">
        <v>118323</v>
      </c>
      <c r="D39" s="2722"/>
      <c r="E39" s="379"/>
      <c r="F39" s="323"/>
      <c r="G39" s="306"/>
      <c r="H39" s="294"/>
      <c r="I39" s="379"/>
      <c r="J39" s="294"/>
      <c r="K39" s="294"/>
      <c r="L39" s="294"/>
      <c r="M39" s="294"/>
      <c r="N39" s="294"/>
      <c r="O39" s="294"/>
      <c r="P39" s="294"/>
      <c r="Q39" s="294"/>
    </row>
    <row r="40" spans="1:17" ht="12" customHeight="1" thickTop="1" thickBot="1" x14ac:dyDescent="0.3">
      <c r="A40" s="413"/>
      <c r="B40" s="304" t="s">
        <v>0</v>
      </c>
      <c r="C40" s="2721">
        <v>104593</v>
      </c>
      <c r="D40" s="2722"/>
      <c r="E40" s="379"/>
      <c r="F40" s="323"/>
      <c r="G40" s="306"/>
      <c r="H40" s="294"/>
      <c r="I40" s="379"/>
      <c r="J40" s="294"/>
      <c r="K40" s="294"/>
      <c r="L40" s="294"/>
      <c r="M40" s="294"/>
      <c r="N40" s="294"/>
      <c r="O40" s="294"/>
      <c r="P40" s="294"/>
      <c r="Q40" s="294"/>
    </row>
    <row r="41" spans="1:17" ht="12" customHeight="1" thickTop="1" thickBot="1" x14ac:dyDescent="0.3">
      <c r="A41" s="413"/>
      <c r="B41" s="304" t="s">
        <v>12</v>
      </c>
      <c r="C41" s="2721">
        <v>93344</v>
      </c>
      <c r="D41" s="2722"/>
      <c r="E41" s="379"/>
      <c r="F41" s="323"/>
      <c r="G41" s="306"/>
      <c r="H41" s="294"/>
      <c r="I41" s="379"/>
      <c r="J41" s="294"/>
      <c r="K41" s="294"/>
      <c r="L41" s="294"/>
      <c r="M41" s="294"/>
      <c r="N41" s="294"/>
      <c r="O41" s="294"/>
      <c r="P41" s="294"/>
      <c r="Q41" s="294"/>
    </row>
    <row r="42" spans="1:17" ht="12" customHeight="1" thickTop="1" thickBot="1" x14ac:dyDescent="0.3">
      <c r="A42" s="413"/>
      <c r="B42" s="304" t="s">
        <v>10</v>
      </c>
      <c r="C42" s="2721">
        <v>85264</v>
      </c>
      <c r="D42" s="2722"/>
      <c r="E42" s="379"/>
      <c r="F42" s="323"/>
      <c r="G42" s="306"/>
      <c r="H42" s="294"/>
      <c r="I42" s="379"/>
      <c r="J42" s="294"/>
      <c r="K42" s="294"/>
      <c r="L42" s="294"/>
      <c r="M42" s="294"/>
      <c r="N42" s="294"/>
      <c r="O42" s="294"/>
      <c r="P42" s="294"/>
      <c r="Q42" s="294"/>
    </row>
    <row r="43" spans="1:17" ht="5.0999999999999996" customHeight="1" thickTop="1" x14ac:dyDescent="0.2">
      <c r="A43" s="343"/>
      <c r="B43" s="304"/>
      <c r="C43" s="397"/>
      <c r="D43" s="345"/>
      <c r="E43" s="379"/>
      <c r="F43" s="307"/>
      <c r="G43" s="306"/>
      <c r="H43" s="306"/>
      <c r="I43" s="379"/>
      <c r="J43" s="294"/>
      <c r="K43" s="294"/>
      <c r="L43" s="294"/>
      <c r="M43" s="294"/>
      <c r="N43" s="294"/>
      <c r="O43" s="294"/>
      <c r="P43" s="294"/>
      <c r="Q43" s="294"/>
    </row>
    <row r="44" spans="1:17" ht="5.0999999999999996" customHeight="1" x14ac:dyDescent="0.2">
      <c r="A44" s="339"/>
      <c r="B44" s="1117"/>
      <c r="C44" s="2723">
        <f>SUM(C29:D42)</f>
        <v>2840619</v>
      </c>
      <c r="D44" s="2724"/>
      <c r="E44" s="314"/>
      <c r="F44" s="315"/>
      <c r="G44" s="401"/>
      <c r="H44" s="401"/>
      <c r="I44" s="314"/>
      <c r="J44" s="294"/>
      <c r="K44" s="294"/>
      <c r="L44" s="294"/>
      <c r="M44" s="294"/>
      <c r="N44" s="294"/>
      <c r="O44" s="294"/>
      <c r="P44" s="294"/>
      <c r="Q44" s="294"/>
    </row>
    <row r="45" spans="1:17" ht="12.95" customHeight="1" x14ac:dyDescent="0.2">
      <c r="B45" s="1813" t="s">
        <v>693</v>
      </c>
      <c r="C45" s="2611" t="s">
        <v>819</v>
      </c>
      <c r="D45" s="2611"/>
      <c r="E45" s="2611"/>
      <c r="F45" s="2611"/>
      <c r="G45" s="2611"/>
      <c r="H45" s="2611"/>
      <c r="I45" s="2611"/>
      <c r="J45" s="2611"/>
      <c r="K45" s="2611"/>
      <c r="L45" s="2611"/>
      <c r="M45" s="2611"/>
      <c r="N45" s="2611"/>
      <c r="O45" s="2611"/>
      <c r="P45" s="2611"/>
      <c r="Q45" s="2611"/>
    </row>
    <row r="46" spans="1:17" ht="12.95" customHeight="1" x14ac:dyDescent="0.2">
      <c r="B46" s="1814"/>
      <c r="C46" s="2611"/>
      <c r="D46" s="2611"/>
      <c r="E46" s="2611"/>
      <c r="F46" s="2611"/>
      <c r="G46" s="2611"/>
      <c r="H46" s="2611"/>
      <c r="I46" s="2611"/>
      <c r="J46" s="2611"/>
      <c r="K46" s="2611"/>
      <c r="L46" s="2611"/>
      <c r="M46" s="2611"/>
      <c r="N46" s="2611"/>
      <c r="O46" s="2611"/>
      <c r="P46" s="2611"/>
      <c r="Q46" s="2611"/>
    </row>
    <row r="47" spans="1:17" ht="12" customHeight="1" x14ac:dyDescent="0.2">
      <c r="B47" s="304"/>
      <c r="C47" s="402"/>
      <c r="D47" s="402"/>
      <c r="E47" s="403"/>
      <c r="F47" s="404"/>
      <c r="G47" s="405"/>
      <c r="H47" s="405"/>
      <c r="I47" s="403"/>
    </row>
    <row r="48" spans="1:17" ht="12" customHeight="1" x14ac:dyDescent="0.2">
      <c r="B48" s="304"/>
      <c r="C48" s="402"/>
      <c r="D48" s="402"/>
      <c r="E48" s="403"/>
      <c r="F48" s="404"/>
      <c r="G48" s="405"/>
      <c r="H48" s="405"/>
      <c r="I48" s="403"/>
    </row>
    <row r="49" spans="2:13" ht="12" customHeight="1" x14ac:dyDescent="0.2">
      <c r="B49" s="304"/>
      <c r="C49" s="402"/>
      <c r="D49" s="402"/>
      <c r="E49" s="403"/>
      <c r="F49" s="404"/>
      <c r="G49" s="405"/>
      <c r="H49" s="405"/>
      <c r="I49" s="403"/>
    </row>
    <row r="50" spans="2:13" ht="12" customHeight="1" x14ac:dyDescent="0.2">
      <c r="B50" s="304"/>
      <c r="C50" s="402"/>
      <c r="D50" s="402"/>
      <c r="E50" s="403"/>
      <c r="F50" s="404"/>
      <c r="G50" s="405"/>
      <c r="H50" s="405"/>
      <c r="I50" s="405"/>
    </row>
    <row r="51" spans="2:13" ht="12" customHeight="1" x14ac:dyDescent="0.2">
      <c r="B51" s="304"/>
      <c r="C51" s="402"/>
      <c r="D51" s="402"/>
      <c r="E51" s="403"/>
      <c r="F51" s="404"/>
      <c r="G51" s="405"/>
      <c r="H51" s="405"/>
      <c r="I51" s="403"/>
    </row>
    <row r="52" spans="2:13" ht="12" customHeight="1" x14ac:dyDescent="0.2">
      <c r="B52" s="304"/>
      <c r="C52" s="402"/>
      <c r="D52" s="402"/>
      <c r="E52" s="403"/>
      <c r="F52" s="404"/>
      <c r="G52" s="405"/>
      <c r="H52" s="405"/>
      <c r="I52" s="405"/>
      <c r="M52" s="308"/>
    </row>
    <row r="53" spans="2:13" ht="12" customHeight="1" x14ac:dyDescent="0.2">
      <c r="B53" s="304"/>
      <c r="C53" s="402"/>
      <c r="D53" s="402"/>
      <c r="E53" s="403"/>
      <c r="F53" s="404"/>
      <c r="G53" s="405"/>
      <c r="H53" s="405"/>
      <c r="I53" s="403"/>
    </row>
    <row r="54" spans="2:13" ht="12" customHeight="1" x14ac:dyDescent="0.2">
      <c r="B54" s="304"/>
      <c r="C54" s="402"/>
      <c r="D54" s="402"/>
      <c r="E54" s="403"/>
      <c r="F54" s="404"/>
      <c r="G54" s="405"/>
      <c r="H54" s="405"/>
      <c r="I54" s="403"/>
    </row>
    <row r="55" spans="2:13" ht="12" customHeight="1" x14ac:dyDescent="0.2">
      <c r="B55" s="304"/>
      <c r="C55" s="402"/>
      <c r="D55" s="402"/>
      <c r="E55" s="403"/>
      <c r="F55" s="404"/>
      <c r="G55" s="405"/>
      <c r="H55" s="405"/>
      <c r="I55" s="403"/>
    </row>
    <row r="56" spans="2:13" ht="12" customHeight="1" x14ac:dyDescent="0.2">
      <c r="B56" s="304"/>
      <c r="C56" s="402"/>
      <c r="D56" s="402"/>
      <c r="E56" s="403"/>
      <c r="F56" s="404"/>
      <c r="G56" s="405"/>
      <c r="H56" s="405"/>
      <c r="I56" s="403"/>
    </row>
    <row r="57" spans="2:13" ht="12" customHeight="1" x14ac:dyDescent="0.2">
      <c r="B57" s="335"/>
      <c r="C57" s="405"/>
      <c r="D57" s="405"/>
      <c r="E57" s="406"/>
      <c r="F57" s="407"/>
      <c r="G57" s="405"/>
      <c r="H57" s="405"/>
      <c r="I57" s="406"/>
    </row>
    <row r="58" spans="2:13" ht="12" customHeight="1" x14ac:dyDescent="0.2">
      <c r="B58" s="335"/>
      <c r="C58" s="320"/>
      <c r="D58" s="320"/>
      <c r="E58" s="72"/>
      <c r="F58" s="323"/>
      <c r="G58" s="320"/>
      <c r="H58" s="320"/>
      <c r="I58" s="72"/>
    </row>
    <row r="59" spans="2:13" ht="5.0999999999999996" customHeight="1" x14ac:dyDescent="0.2">
      <c r="B59" s="394"/>
      <c r="C59" s="314"/>
      <c r="D59" s="314"/>
      <c r="E59" s="314"/>
      <c r="F59" s="315"/>
      <c r="G59" s="401"/>
      <c r="H59" s="401"/>
      <c r="I59" s="314"/>
    </row>
    <row r="60" spans="2:13" ht="12" customHeight="1" x14ac:dyDescent="0.2">
      <c r="B60" s="294"/>
      <c r="C60" s="294"/>
      <c r="D60" s="294"/>
      <c r="E60" s="294"/>
      <c r="F60" s="408"/>
      <c r="G60" s="294"/>
      <c r="H60" s="294"/>
      <c r="I60" s="294"/>
    </row>
    <row r="61" spans="2:13" ht="12" customHeight="1" x14ac:dyDescent="0.2">
      <c r="B61" s="294"/>
      <c r="C61" s="294"/>
      <c r="D61" s="294"/>
      <c r="E61" s="294"/>
      <c r="F61" s="408"/>
      <c r="G61" s="294"/>
      <c r="H61" s="294"/>
      <c r="I61" s="294"/>
    </row>
    <row r="62" spans="2:13" ht="12" customHeight="1" x14ac:dyDescent="0.2">
      <c r="B62" s="296"/>
      <c r="C62" s="296"/>
      <c r="D62" s="296"/>
      <c r="E62" s="296"/>
      <c r="F62" s="409"/>
      <c r="G62" s="296"/>
      <c r="H62" s="296"/>
      <c r="I62" s="296"/>
    </row>
    <row r="63" spans="2:13" ht="12" customHeight="1" x14ac:dyDescent="0.2">
      <c r="B63" s="296"/>
      <c r="C63" s="296"/>
      <c r="D63" s="296"/>
      <c r="E63" s="296"/>
      <c r="F63" s="409"/>
      <c r="G63" s="296"/>
      <c r="H63" s="296"/>
      <c r="I63" s="296"/>
    </row>
    <row r="64" spans="2:13" ht="12" customHeight="1" x14ac:dyDescent="0.2">
      <c r="B64" s="296"/>
      <c r="C64" s="296"/>
      <c r="D64" s="296"/>
      <c r="E64" s="296"/>
      <c r="F64" s="409"/>
      <c r="G64" s="296"/>
      <c r="H64" s="296"/>
      <c r="I64" s="296"/>
    </row>
    <row r="65" spans="2:9" ht="12" customHeight="1" x14ac:dyDescent="0.2">
      <c r="B65" s="296"/>
      <c r="C65" s="296"/>
      <c r="D65" s="296"/>
      <c r="E65" s="296"/>
      <c r="F65" s="409"/>
      <c r="G65" s="296"/>
      <c r="H65" s="296"/>
      <c r="I65" s="296"/>
    </row>
    <row r="66" spans="2:9" ht="12" customHeight="1" x14ac:dyDescent="0.2">
      <c r="B66" s="294"/>
      <c r="C66" s="294"/>
      <c r="D66" s="294"/>
      <c r="E66" s="294"/>
      <c r="F66" s="408"/>
      <c r="G66" s="294"/>
      <c r="H66" s="294"/>
      <c r="I66" s="294"/>
    </row>
    <row r="67" spans="2:9" ht="12" customHeight="1" x14ac:dyDescent="0.2">
      <c r="B67" s="294"/>
      <c r="C67" s="294"/>
      <c r="D67" s="294"/>
      <c r="E67" s="294"/>
      <c r="F67" s="408"/>
      <c r="G67" s="294"/>
      <c r="H67" s="294"/>
      <c r="I67" s="294"/>
    </row>
    <row r="68" spans="2:9" ht="12" customHeight="1" x14ac:dyDescent="0.2">
      <c r="B68" s="294"/>
      <c r="C68" s="294"/>
      <c r="D68" s="294"/>
      <c r="E68" s="294"/>
      <c r="F68" s="408"/>
      <c r="G68" s="294"/>
      <c r="H68" s="294"/>
      <c r="I68" s="294"/>
    </row>
    <row r="69" spans="2:9" ht="12" customHeight="1" x14ac:dyDescent="0.2">
      <c r="B69" s="294"/>
      <c r="C69" s="294"/>
      <c r="D69" s="294"/>
      <c r="E69" s="294"/>
      <c r="F69" s="408"/>
      <c r="G69" s="294"/>
      <c r="H69" s="294"/>
      <c r="I69" s="294"/>
    </row>
    <row r="70" spans="2:9" ht="12" customHeight="1" x14ac:dyDescent="0.2">
      <c r="B70" s="294"/>
      <c r="C70" s="294"/>
      <c r="D70" s="294"/>
      <c r="E70" s="294"/>
      <c r="F70" s="408"/>
      <c r="G70" s="294"/>
      <c r="H70" s="294"/>
      <c r="I70" s="294"/>
    </row>
    <row r="71" spans="2:9" ht="12" customHeight="1" x14ac:dyDescent="0.2">
      <c r="B71" s="294"/>
      <c r="C71" s="294"/>
      <c r="D71" s="294"/>
      <c r="E71" s="294"/>
      <c r="F71" s="408"/>
      <c r="G71" s="294"/>
      <c r="H71" s="294"/>
      <c r="I71" s="294"/>
    </row>
    <row r="72" spans="2:9" ht="12" customHeight="1" x14ac:dyDescent="0.2">
      <c r="B72" s="294"/>
      <c r="C72" s="294"/>
      <c r="D72" s="294"/>
      <c r="E72" s="294"/>
      <c r="F72" s="408"/>
      <c r="G72" s="294"/>
      <c r="H72" s="294"/>
      <c r="I72" s="294"/>
    </row>
    <row r="73" spans="2:9" ht="12" customHeight="1" x14ac:dyDescent="0.2">
      <c r="B73" s="294"/>
      <c r="C73" s="294"/>
      <c r="D73" s="294"/>
      <c r="E73" s="294"/>
      <c r="F73" s="408"/>
      <c r="G73" s="294"/>
      <c r="H73" s="294"/>
      <c r="I73" s="294"/>
    </row>
    <row r="74" spans="2:9" ht="12" customHeight="1" x14ac:dyDescent="0.2">
      <c r="B74" s="294"/>
      <c r="C74" s="294"/>
      <c r="D74" s="294"/>
      <c r="E74" s="294"/>
      <c r="F74" s="408"/>
      <c r="G74" s="294"/>
      <c r="H74" s="294"/>
      <c r="I74" s="294"/>
    </row>
    <row r="75" spans="2:9" ht="12" customHeight="1" x14ac:dyDescent="0.2">
      <c r="B75" s="294"/>
      <c r="C75" s="294"/>
      <c r="D75" s="294"/>
      <c r="E75" s="294"/>
      <c r="F75" s="408"/>
      <c r="G75" s="294"/>
      <c r="H75" s="294"/>
      <c r="I75" s="294"/>
    </row>
    <row r="76" spans="2:9" ht="12" customHeight="1" x14ac:dyDescent="0.2">
      <c r="B76" s="294"/>
      <c r="C76" s="294"/>
      <c r="D76" s="294"/>
      <c r="E76" s="294"/>
      <c r="F76" s="408"/>
      <c r="G76" s="294"/>
      <c r="H76" s="294"/>
      <c r="I76" s="294"/>
    </row>
    <row r="77" spans="2:9" ht="12" customHeight="1" x14ac:dyDescent="0.2">
      <c r="B77" s="294"/>
      <c r="C77" s="294"/>
      <c r="D77" s="294"/>
      <c r="E77" s="294"/>
      <c r="F77" s="408"/>
      <c r="G77" s="294"/>
      <c r="H77" s="294"/>
      <c r="I77" s="294"/>
    </row>
    <row r="78" spans="2:9" ht="12" customHeight="1" x14ac:dyDescent="0.2">
      <c r="B78" s="294"/>
      <c r="C78" s="294"/>
      <c r="D78" s="294"/>
      <c r="E78" s="294"/>
      <c r="F78" s="408"/>
      <c r="G78" s="294"/>
      <c r="H78" s="294"/>
      <c r="I78" s="294"/>
    </row>
    <row r="79" spans="2:9" ht="12" customHeight="1" x14ac:dyDescent="0.2">
      <c r="B79" s="294"/>
      <c r="C79" s="294"/>
      <c r="D79" s="294"/>
      <c r="E79" s="294"/>
      <c r="F79" s="408"/>
      <c r="G79" s="294"/>
      <c r="H79" s="294"/>
      <c r="I79" s="294"/>
    </row>
    <row r="80" spans="2:9" ht="12" customHeight="1" x14ac:dyDescent="0.2">
      <c r="B80" s="294"/>
      <c r="C80" s="294"/>
      <c r="D80" s="294"/>
      <c r="E80" s="294"/>
      <c r="F80" s="408"/>
      <c r="G80" s="294"/>
      <c r="H80" s="294"/>
      <c r="I80" s="294"/>
    </row>
    <row r="81" spans="2:9" ht="15" customHeight="1" x14ac:dyDescent="0.2">
      <c r="B81" s="294"/>
      <c r="C81" s="294"/>
      <c r="D81" s="294"/>
      <c r="E81" s="294"/>
      <c r="F81" s="408"/>
      <c r="G81" s="294"/>
      <c r="H81" s="294"/>
      <c r="I81" s="294"/>
    </row>
    <row r="82" spans="2:9" ht="15" customHeight="1" x14ac:dyDescent="0.2">
      <c r="B82" s="294"/>
      <c r="C82" s="294"/>
      <c r="D82" s="294"/>
      <c r="E82" s="294"/>
      <c r="F82" s="408"/>
      <c r="G82" s="294"/>
      <c r="H82" s="294"/>
      <c r="I82" s="294"/>
    </row>
    <row r="83" spans="2:9" ht="15" customHeight="1" x14ac:dyDescent="0.2">
      <c r="B83" s="294"/>
      <c r="C83" s="294"/>
      <c r="D83" s="294"/>
      <c r="E83" s="294"/>
      <c r="F83" s="408"/>
      <c r="G83" s="294"/>
      <c r="H83" s="294"/>
      <c r="I83" s="294"/>
    </row>
    <row r="84" spans="2:9" ht="15" customHeight="1" x14ac:dyDescent="0.2">
      <c r="B84" s="294"/>
      <c r="C84" s="294"/>
      <c r="D84" s="294"/>
      <c r="E84" s="294"/>
      <c r="F84" s="408"/>
      <c r="G84" s="294"/>
      <c r="H84" s="294"/>
      <c r="I84" s="294"/>
    </row>
    <row r="85" spans="2:9" ht="15" customHeight="1" x14ac:dyDescent="0.2">
      <c r="B85" s="294"/>
      <c r="C85" s="294"/>
      <c r="D85" s="294"/>
      <c r="E85" s="294"/>
      <c r="F85" s="408"/>
      <c r="G85" s="294"/>
      <c r="H85" s="294"/>
      <c r="I85" s="294"/>
    </row>
    <row r="86" spans="2:9" ht="15" customHeight="1" x14ac:dyDescent="0.2">
      <c r="B86" s="294"/>
      <c r="C86" s="294"/>
      <c r="D86" s="294"/>
      <c r="E86" s="294"/>
      <c r="F86" s="408"/>
      <c r="G86" s="294"/>
      <c r="H86" s="294"/>
      <c r="I86" s="294"/>
    </row>
    <row r="87" spans="2:9" ht="15" customHeight="1" x14ac:dyDescent="0.2">
      <c r="B87" s="294"/>
      <c r="C87" s="294"/>
      <c r="D87" s="294"/>
      <c r="E87" s="294"/>
      <c r="F87" s="408"/>
      <c r="G87" s="294"/>
      <c r="H87" s="294"/>
      <c r="I87" s="294"/>
    </row>
    <row r="88" spans="2:9" ht="15" customHeight="1" x14ac:dyDescent="0.2">
      <c r="B88" s="294"/>
      <c r="C88" s="294"/>
      <c r="D88" s="294"/>
      <c r="E88" s="294"/>
      <c r="F88" s="408"/>
      <c r="G88" s="294"/>
      <c r="H88" s="294"/>
      <c r="I88" s="294"/>
    </row>
    <row r="89" spans="2:9" ht="15" customHeight="1" x14ac:dyDescent="0.2">
      <c r="B89" s="294"/>
      <c r="C89" s="294"/>
      <c r="D89" s="294"/>
      <c r="E89" s="294"/>
      <c r="F89" s="408"/>
      <c r="G89" s="294"/>
      <c r="H89" s="294"/>
      <c r="I89" s="294"/>
    </row>
    <row r="90" spans="2:9" ht="15" customHeight="1" x14ac:dyDescent="0.2"/>
    <row r="91" spans="2:9" ht="15" customHeight="1" x14ac:dyDescent="0.2"/>
    <row r="92" spans="2:9" ht="15" customHeight="1" x14ac:dyDescent="0.2"/>
    <row r="93" spans="2:9" ht="15" customHeight="1" x14ac:dyDescent="0.2"/>
    <row r="94" spans="2:9" ht="15" customHeight="1" x14ac:dyDescent="0.2"/>
    <row r="95" spans="2:9" ht="15" customHeight="1" x14ac:dyDescent="0.2"/>
    <row r="96" spans="2:9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sortState ref="T10:V23">
    <sortCondition descending="1" ref="T10"/>
  </sortState>
  <mergeCells count="28">
    <mergeCell ref="C45:Q46"/>
    <mergeCell ref="C32:D32"/>
    <mergeCell ref="C31:D31"/>
    <mergeCell ref="C30:D30"/>
    <mergeCell ref="C29:D29"/>
    <mergeCell ref="C44:D44"/>
    <mergeCell ref="C42:D42"/>
    <mergeCell ref="C41:D41"/>
    <mergeCell ref="C40:D40"/>
    <mergeCell ref="C39:D39"/>
    <mergeCell ref="C38:D38"/>
    <mergeCell ref="C37:D37"/>
    <mergeCell ref="C36:D36"/>
    <mergeCell ref="C35:D35"/>
    <mergeCell ref="C34:D34"/>
    <mergeCell ref="C33:D33"/>
    <mergeCell ref="A3:N3"/>
    <mergeCell ref="A5:B7"/>
    <mergeCell ref="A25:B27"/>
    <mergeCell ref="K5:O5"/>
    <mergeCell ref="G5:J5"/>
    <mergeCell ref="G27:H27"/>
    <mergeCell ref="O3:Q3"/>
    <mergeCell ref="F26:F27"/>
    <mergeCell ref="C26:D26"/>
    <mergeCell ref="G26:H26"/>
    <mergeCell ref="C5:D5"/>
    <mergeCell ref="C27:D27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view="pageBreakPreview" zoomScaleNormal="100" zoomScaleSheetLayoutView="100" workbookViewId="0"/>
  </sheetViews>
  <sheetFormatPr defaultRowHeight="12.75" x14ac:dyDescent="0.25"/>
  <cols>
    <col min="1" max="1" width="12.28515625" style="13" customWidth="1"/>
    <col min="2" max="15" width="5.7109375" style="13" customWidth="1"/>
    <col min="16" max="16" width="7" style="13" customWidth="1"/>
    <col min="17" max="17" width="1.7109375" style="13" customWidth="1"/>
    <col min="18" max="18" width="9.28515625" style="13" bestFit="1" customWidth="1"/>
    <col min="19" max="19" width="11.42578125" style="13" bestFit="1" customWidth="1"/>
    <col min="20" max="258" width="9.140625" style="13"/>
    <col min="259" max="271" width="10.7109375" style="13" customWidth="1"/>
    <col min="272" max="514" width="9.140625" style="13"/>
    <col min="515" max="527" width="10.7109375" style="13" customWidth="1"/>
    <col min="528" max="770" width="9.140625" style="13"/>
    <col min="771" max="783" width="10.7109375" style="13" customWidth="1"/>
    <col min="784" max="1026" width="9.140625" style="13"/>
    <col min="1027" max="1039" width="10.7109375" style="13" customWidth="1"/>
    <col min="1040" max="1282" width="9.140625" style="13"/>
    <col min="1283" max="1295" width="10.7109375" style="13" customWidth="1"/>
    <col min="1296" max="1538" width="9.140625" style="13"/>
    <col min="1539" max="1551" width="10.7109375" style="13" customWidth="1"/>
    <col min="1552" max="1794" width="9.140625" style="13"/>
    <col min="1795" max="1807" width="10.7109375" style="13" customWidth="1"/>
    <col min="1808" max="2050" width="9.140625" style="13"/>
    <col min="2051" max="2063" width="10.7109375" style="13" customWidth="1"/>
    <col min="2064" max="2306" width="9.140625" style="13"/>
    <col min="2307" max="2319" width="10.7109375" style="13" customWidth="1"/>
    <col min="2320" max="2562" width="9.140625" style="13"/>
    <col min="2563" max="2575" width="10.7109375" style="13" customWidth="1"/>
    <col min="2576" max="2818" width="9.140625" style="13"/>
    <col min="2819" max="2831" width="10.7109375" style="13" customWidth="1"/>
    <col min="2832" max="3074" width="9.140625" style="13"/>
    <col min="3075" max="3087" width="10.7109375" style="13" customWidth="1"/>
    <col min="3088" max="3330" width="9.140625" style="13"/>
    <col min="3331" max="3343" width="10.7109375" style="13" customWidth="1"/>
    <col min="3344" max="3586" width="9.140625" style="13"/>
    <col min="3587" max="3599" width="10.7109375" style="13" customWidth="1"/>
    <col min="3600" max="3842" width="9.140625" style="13"/>
    <col min="3843" max="3855" width="10.7109375" style="13" customWidth="1"/>
    <col min="3856" max="4098" width="9.140625" style="13"/>
    <col min="4099" max="4111" width="10.7109375" style="13" customWidth="1"/>
    <col min="4112" max="4354" width="9.140625" style="13"/>
    <col min="4355" max="4367" width="10.7109375" style="13" customWidth="1"/>
    <col min="4368" max="4610" width="9.140625" style="13"/>
    <col min="4611" max="4623" width="10.7109375" style="13" customWidth="1"/>
    <col min="4624" max="4866" width="9.140625" style="13"/>
    <col min="4867" max="4879" width="10.7109375" style="13" customWidth="1"/>
    <col min="4880" max="5122" width="9.140625" style="13"/>
    <col min="5123" max="5135" width="10.7109375" style="13" customWidth="1"/>
    <col min="5136" max="5378" width="9.140625" style="13"/>
    <col min="5379" max="5391" width="10.7109375" style="13" customWidth="1"/>
    <col min="5392" max="5634" width="9.140625" style="13"/>
    <col min="5635" max="5647" width="10.7109375" style="13" customWidth="1"/>
    <col min="5648" max="5890" width="9.140625" style="13"/>
    <col min="5891" max="5903" width="10.7109375" style="13" customWidth="1"/>
    <col min="5904" max="6146" width="9.140625" style="13"/>
    <col min="6147" max="6159" width="10.7109375" style="13" customWidth="1"/>
    <col min="6160" max="6402" width="9.140625" style="13"/>
    <col min="6403" max="6415" width="10.7109375" style="13" customWidth="1"/>
    <col min="6416" max="6658" width="9.140625" style="13"/>
    <col min="6659" max="6671" width="10.7109375" style="13" customWidth="1"/>
    <col min="6672" max="6914" width="9.140625" style="13"/>
    <col min="6915" max="6927" width="10.7109375" style="13" customWidth="1"/>
    <col min="6928" max="7170" width="9.140625" style="13"/>
    <col min="7171" max="7183" width="10.7109375" style="13" customWidth="1"/>
    <col min="7184" max="7426" width="9.140625" style="13"/>
    <col min="7427" max="7439" width="10.7109375" style="13" customWidth="1"/>
    <col min="7440" max="7682" width="9.140625" style="13"/>
    <col min="7683" max="7695" width="10.7109375" style="13" customWidth="1"/>
    <col min="7696" max="7938" width="9.140625" style="13"/>
    <col min="7939" max="7951" width="10.7109375" style="13" customWidth="1"/>
    <col min="7952" max="8194" width="9.140625" style="13"/>
    <col min="8195" max="8207" width="10.7109375" style="13" customWidth="1"/>
    <col min="8208" max="8450" width="9.140625" style="13"/>
    <col min="8451" max="8463" width="10.7109375" style="13" customWidth="1"/>
    <col min="8464" max="8706" width="9.140625" style="13"/>
    <col min="8707" max="8719" width="10.7109375" style="13" customWidth="1"/>
    <col min="8720" max="8962" width="9.140625" style="13"/>
    <col min="8963" max="8975" width="10.7109375" style="13" customWidth="1"/>
    <col min="8976" max="9218" width="9.140625" style="13"/>
    <col min="9219" max="9231" width="10.7109375" style="13" customWidth="1"/>
    <col min="9232" max="9474" width="9.140625" style="13"/>
    <col min="9475" max="9487" width="10.7109375" style="13" customWidth="1"/>
    <col min="9488" max="9730" width="9.140625" style="13"/>
    <col min="9731" max="9743" width="10.7109375" style="13" customWidth="1"/>
    <col min="9744" max="9986" width="9.140625" style="13"/>
    <col min="9987" max="9999" width="10.7109375" style="13" customWidth="1"/>
    <col min="10000" max="10242" width="9.140625" style="13"/>
    <col min="10243" max="10255" width="10.7109375" style="13" customWidth="1"/>
    <col min="10256" max="10498" width="9.140625" style="13"/>
    <col min="10499" max="10511" width="10.7109375" style="13" customWidth="1"/>
    <col min="10512" max="10754" width="9.140625" style="13"/>
    <col min="10755" max="10767" width="10.7109375" style="13" customWidth="1"/>
    <col min="10768" max="11010" width="9.140625" style="13"/>
    <col min="11011" max="11023" width="10.7109375" style="13" customWidth="1"/>
    <col min="11024" max="11266" width="9.140625" style="13"/>
    <col min="11267" max="11279" width="10.7109375" style="13" customWidth="1"/>
    <col min="11280" max="11522" width="9.140625" style="13"/>
    <col min="11523" max="11535" width="10.7109375" style="13" customWidth="1"/>
    <col min="11536" max="11778" width="9.140625" style="13"/>
    <col min="11779" max="11791" width="10.7109375" style="13" customWidth="1"/>
    <col min="11792" max="12034" width="9.140625" style="13"/>
    <col min="12035" max="12047" width="10.7109375" style="13" customWidth="1"/>
    <col min="12048" max="12290" width="9.140625" style="13"/>
    <col min="12291" max="12303" width="10.7109375" style="13" customWidth="1"/>
    <col min="12304" max="12546" width="9.140625" style="13"/>
    <col min="12547" max="12559" width="10.7109375" style="13" customWidth="1"/>
    <col min="12560" max="12802" width="9.140625" style="13"/>
    <col min="12803" max="12815" width="10.7109375" style="13" customWidth="1"/>
    <col min="12816" max="13058" width="9.140625" style="13"/>
    <col min="13059" max="13071" width="10.7109375" style="13" customWidth="1"/>
    <col min="13072" max="13314" width="9.140625" style="13"/>
    <col min="13315" max="13327" width="10.7109375" style="13" customWidth="1"/>
    <col min="13328" max="13570" width="9.140625" style="13"/>
    <col min="13571" max="13583" width="10.7109375" style="13" customWidth="1"/>
    <col min="13584" max="13826" width="9.140625" style="13"/>
    <col min="13827" max="13839" width="10.7109375" style="13" customWidth="1"/>
    <col min="13840" max="14082" width="9.140625" style="13"/>
    <col min="14083" max="14095" width="10.7109375" style="13" customWidth="1"/>
    <col min="14096" max="14338" width="9.140625" style="13"/>
    <col min="14339" max="14351" width="10.7109375" style="13" customWidth="1"/>
    <col min="14352" max="14594" width="9.140625" style="13"/>
    <col min="14595" max="14607" width="10.7109375" style="13" customWidth="1"/>
    <col min="14608" max="14850" width="9.140625" style="13"/>
    <col min="14851" max="14863" width="10.7109375" style="13" customWidth="1"/>
    <col min="14864" max="15106" width="9.140625" style="13"/>
    <col min="15107" max="15119" width="10.7109375" style="13" customWidth="1"/>
    <col min="15120" max="15362" width="9.140625" style="13"/>
    <col min="15363" max="15375" width="10.7109375" style="13" customWidth="1"/>
    <col min="15376" max="15618" width="9.140625" style="13"/>
    <col min="15619" max="15631" width="10.7109375" style="13" customWidth="1"/>
    <col min="15632" max="15874" width="9.140625" style="13"/>
    <col min="15875" max="15887" width="10.7109375" style="13" customWidth="1"/>
    <col min="15888" max="16130" width="9.140625" style="13"/>
    <col min="16131" max="16143" width="10.7109375" style="13" customWidth="1"/>
    <col min="16144" max="16384" width="9.140625" style="13"/>
  </cols>
  <sheetData>
    <row r="1" spans="1:21" ht="13.5" customHeight="1" x14ac:dyDescent="0.25">
      <c r="Q1" s="14"/>
    </row>
    <row r="2" spans="1:21" ht="20.100000000000001" customHeight="1" thickBot="1" x14ac:dyDescent="0.3">
      <c r="A2" s="2324" t="s">
        <v>624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2324"/>
      <c r="O2" s="2627" t="s">
        <v>217</v>
      </c>
      <c r="P2" s="2627"/>
      <c r="Q2" s="2627"/>
    </row>
    <row r="3" spans="1:21" ht="10.5" customHeight="1" x14ac:dyDescent="0.25">
      <c r="A3" s="2635"/>
      <c r="B3" s="2635"/>
      <c r="C3" s="2635"/>
      <c r="D3" s="2635"/>
      <c r="E3" s="2635"/>
      <c r="F3" s="2635"/>
      <c r="G3" s="2635"/>
      <c r="H3" s="2635"/>
      <c r="I3" s="2635"/>
      <c r="J3" s="16"/>
      <c r="K3" s="15"/>
      <c r="L3" s="15"/>
      <c r="M3" s="15"/>
      <c r="N3" s="15"/>
      <c r="O3" s="15"/>
      <c r="P3" s="15"/>
    </row>
    <row r="4" spans="1:21" ht="17.25" customHeight="1" x14ac:dyDescent="0.25">
      <c r="A4" s="584"/>
      <c r="B4" s="2481" t="s">
        <v>671</v>
      </c>
      <c r="C4" s="2481"/>
      <c r="D4" s="2481"/>
      <c r="E4" s="2481"/>
      <c r="F4" s="2481"/>
      <c r="G4" s="2481"/>
      <c r="H4" s="2481"/>
      <c r="I4" s="2481"/>
      <c r="J4" s="2481"/>
      <c r="K4" s="2481"/>
      <c r="L4" s="2481"/>
      <c r="M4" s="2481"/>
      <c r="N4" s="2481"/>
      <c r="O4" s="2481"/>
      <c r="P4" s="2481"/>
    </row>
    <row r="5" spans="1:21" ht="63" customHeight="1" x14ac:dyDescent="0.25">
      <c r="A5" s="583" t="s">
        <v>328</v>
      </c>
      <c r="B5" s="1132" t="s">
        <v>333</v>
      </c>
      <c r="C5" s="1109" t="s">
        <v>334</v>
      </c>
      <c r="D5" s="1110" t="s">
        <v>335</v>
      </c>
      <c r="E5" s="1109" t="s">
        <v>406</v>
      </c>
      <c r="F5" s="1110" t="s">
        <v>336</v>
      </c>
      <c r="G5" s="1109" t="s">
        <v>337</v>
      </c>
      <c r="H5" s="1110" t="s">
        <v>338</v>
      </c>
      <c r="I5" s="1109" t="s">
        <v>339</v>
      </c>
      <c r="J5" s="1110" t="s">
        <v>340</v>
      </c>
      <c r="K5" s="1109" t="s">
        <v>341</v>
      </c>
      <c r="L5" s="1110" t="s">
        <v>342</v>
      </c>
      <c r="M5" s="1109" t="s">
        <v>343</v>
      </c>
      <c r="N5" s="1110" t="s">
        <v>344</v>
      </c>
      <c r="O5" s="1111" t="s">
        <v>345</v>
      </c>
      <c r="P5" s="1763" t="s">
        <v>332</v>
      </c>
      <c r="Q5" s="21"/>
    </row>
    <row r="6" spans="1:21" ht="15" customHeight="1" x14ac:dyDescent="0.25">
      <c r="A6" s="1072" t="s">
        <v>4</v>
      </c>
      <c r="B6" s="234">
        <f>' 41'!D11</f>
        <v>108</v>
      </c>
      <c r="C6" s="235">
        <f>' 41'!D18</f>
        <v>195</v>
      </c>
      <c r="D6" s="209">
        <f>' 41'!D25</f>
        <v>49</v>
      </c>
      <c r="E6" s="233">
        <f>' 41'!D32</f>
        <v>86</v>
      </c>
      <c r="F6" s="209">
        <f>' 41'!D39</f>
        <v>98</v>
      </c>
      <c r="G6" s="233">
        <f>' 41'!D46</f>
        <v>174</v>
      </c>
      <c r="H6" s="209">
        <f>' 41'!D53</f>
        <v>115</v>
      </c>
      <c r="I6" s="233">
        <f>' 42'!D11</f>
        <v>77</v>
      </c>
      <c r="J6" s="209">
        <f>' 42'!D18</f>
        <v>78</v>
      </c>
      <c r="K6" s="235">
        <f>' 42'!D25</f>
        <v>177</v>
      </c>
      <c r="L6" s="713">
        <f>' 42'!D32</f>
        <v>191</v>
      </c>
      <c r="M6" s="233">
        <f>' 42'!D39</f>
        <v>131</v>
      </c>
      <c r="N6" s="209">
        <f>' 42'!D46</f>
        <v>94</v>
      </c>
      <c r="O6" s="383">
        <f>' 42'!D53</f>
        <v>74</v>
      </c>
      <c r="P6" s="1764">
        <f t="shared" ref="P6:P11" si="0">SUM(B6:O6)</f>
        <v>1647</v>
      </c>
      <c r="Q6" s="207"/>
      <c r="R6" s="207"/>
      <c r="S6" s="31"/>
      <c r="T6" s="31"/>
      <c r="U6" s="31"/>
    </row>
    <row r="7" spans="1:21" ht="15" customHeight="1" x14ac:dyDescent="0.25">
      <c r="A7" s="1072" t="s">
        <v>5</v>
      </c>
      <c r="B7" s="234">
        <f>' 41'!D12</f>
        <v>290</v>
      </c>
      <c r="C7" s="235">
        <f>' 41'!D19</f>
        <v>873</v>
      </c>
      <c r="D7" s="209">
        <f>' 41'!D26</f>
        <v>196</v>
      </c>
      <c r="E7" s="233">
        <f>' 41'!D33</f>
        <v>243</v>
      </c>
      <c r="F7" s="209">
        <f>' 41'!D40</f>
        <v>305</v>
      </c>
      <c r="G7" s="233">
        <f>' 41'!D47</f>
        <v>470</v>
      </c>
      <c r="H7" s="209">
        <f>' 41'!D54</f>
        <v>394</v>
      </c>
      <c r="I7" s="233">
        <f>' 42'!D12</f>
        <v>290</v>
      </c>
      <c r="J7" s="209">
        <f>' 42'!D19</f>
        <v>333</v>
      </c>
      <c r="K7" s="235">
        <f>' 42'!D26</f>
        <v>1652</v>
      </c>
      <c r="L7" s="713">
        <f>' 42'!D33</f>
        <v>630</v>
      </c>
      <c r="M7" s="233">
        <f>' 42'!D40</f>
        <v>328</v>
      </c>
      <c r="N7" s="209">
        <f>' 42'!D47</f>
        <v>330</v>
      </c>
      <c r="O7" s="383">
        <f>' 42'!D54</f>
        <v>330</v>
      </c>
      <c r="P7" s="1764">
        <f t="shared" si="0"/>
        <v>6664</v>
      </c>
      <c r="Q7" s="37"/>
      <c r="R7" s="37"/>
      <c r="S7" s="31"/>
      <c r="T7" s="31"/>
      <c r="U7" s="31"/>
    </row>
    <row r="8" spans="1:21" ht="15" customHeight="1" x14ac:dyDescent="0.25">
      <c r="A8" s="1072" t="s">
        <v>6</v>
      </c>
      <c r="B8" s="234">
        <f>' 41'!D13</f>
        <v>9420</v>
      </c>
      <c r="C8" s="235">
        <f>' 41'!D20</f>
        <v>24748</v>
      </c>
      <c r="D8" s="209">
        <f>' 41'!D27</f>
        <v>6053</v>
      </c>
      <c r="E8" s="233">
        <f>' 41'!D34</f>
        <v>9760</v>
      </c>
      <c r="F8" s="209">
        <f>' 41'!D41</f>
        <v>8887</v>
      </c>
      <c r="G8" s="233">
        <f>' 41'!D48</f>
        <v>18394</v>
      </c>
      <c r="H8" s="209">
        <f>' 41'!D55</f>
        <v>13350</v>
      </c>
      <c r="I8" s="233">
        <f>' 42'!D13</f>
        <v>11236</v>
      </c>
      <c r="J8" s="209">
        <f>' 42'!D20</f>
        <v>11812</v>
      </c>
      <c r="K8" s="235">
        <f>' 42'!D27</f>
        <v>39175</v>
      </c>
      <c r="L8" s="713">
        <f>' 42'!D34</f>
        <v>18731</v>
      </c>
      <c r="M8" s="233">
        <f>' 42'!D41</f>
        <v>12662</v>
      </c>
      <c r="N8" s="209">
        <f>' 42'!D48</f>
        <v>10593</v>
      </c>
      <c r="O8" s="383">
        <f>' 42'!D55</f>
        <v>10848</v>
      </c>
      <c r="P8" s="1765">
        <f t="shared" si="0"/>
        <v>205669</v>
      </c>
      <c r="Q8" s="212"/>
      <c r="R8" s="212"/>
      <c r="S8" s="31"/>
      <c r="T8" s="31"/>
      <c r="U8" s="31"/>
    </row>
    <row r="9" spans="1:21" ht="15" customHeight="1" x14ac:dyDescent="0.25">
      <c r="A9" s="1072" t="s">
        <v>7</v>
      </c>
      <c r="B9" s="234">
        <f>' 41'!D14</f>
        <v>94762</v>
      </c>
      <c r="C9" s="235">
        <f>' 41'!D21</f>
        <v>361555</v>
      </c>
      <c r="D9" s="209">
        <f>' 41'!D28</f>
        <v>78961</v>
      </c>
      <c r="E9" s="233">
        <f>' 41'!D35</f>
        <v>108217</v>
      </c>
      <c r="F9" s="209">
        <f>' 41'!D42</f>
        <v>84046</v>
      </c>
      <c r="G9" s="233">
        <f>' 41'!D49</f>
        <v>363918</v>
      </c>
      <c r="H9" s="209">
        <f>' 41'!D56</f>
        <v>174941</v>
      </c>
      <c r="I9" s="233">
        <f>' 42'!D14</f>
        <v>125267</v>
      </c>
      <c r="J9" s="209">
        <f>' 42'!D21</f>
        <v>147642</v>
      </c>
      <c r="K9" s="235">
        <f>' 42'!D28</f>
        <v>381914</v>
      </c>
      <c r="L9" s="713">
        <f>' 42'!D35</f>
        <v>237940</v>
      </c>
      <c r="M9" s="233">
        <f>' 42'!D42</f>
        <v>211734</v>
      </c>
      <c r="N9" s="209">
        <f>' 42'!D49</f>
        <v>108656</v>
      </c>
      <c r="O9" s="383">
        <f>' 42'!D56</f>
        <v>146864</v>
      </c>
      <c r="P9" s="1764">
        <f t="shared" si="0"/>
        <v>2626417</v>
      </c>
      <c r="Q9" s="37"/>
      <c r="R9" s="37"/>
      <c r="S9" s="31"/>
      <c r="T9" s="31"/>
      <c r="U9" s="31"/>
    </row>
    <row r="10" spans="1:21" ht="15" customHeight="1" x14ac:dyDescent="0.25">
      <c r="A10" s="1072" t="s">
        <v>412</v>
      </c>
      <c r="B10" s="234">
        <f>' 41'!D15</f>
        <v>13</v>
      </c>
      <c r="C10" s="235">
        <f>' 41'!D22</f>
        <v>26</v>
      </c>
      <c r="D10" s="209">
        <f>' 41'!D29</f>
        <v>5</v>
      </c>
      <c r="E10" s="233">
        <f>' 41'!D36</f>
        <v>17</v>
      </c>
      <c r="F10" s="209">
        <f>' 41'!D43</f>
        <v>8</v>
      </c>
      <c r="G10" s="233">
        <f>' 41'!D50</f>
        <v>26</v>
      </c>
      <c r="H10" s="209">
        <f>' 41'!D57</f>
        <v>12</v>
      </c>
      <c r="I10" s="233">
        <f>' 42'!D15</f>
        <v>12</v>
      </c>
      <c r="J10" s="209">
        <f>' 42'!D22</f>
        <v>12</v>
      </c>
      <c r="K10" s="235">
        <f>' 42'!D29</f>
        <v>28</v>
      </c>
      <c r="L10" s="745">
        <f>' 42'!D36</f>
        <v>27</v>
      </c>
      <c r="M10" s="233">
        <f>' 42'!D43</f>
        <v>14</v>
      </c>
      <c r="N10" s="209">
        <f>' 42'!D50</f>
        <v>12</v>
      </c>
      <c r="O10" s="383">
        <f>' 42'!D57</f>
        <v>10</v>
      </c>
      <c r="P10" s="1764">
        <f t="shared" si="0"/>
        <v>222</v>
      </c>
      <c r="Q10" s="37"/>
      <c r="R10" s="37"/>
      <c r="S10" s="31"/>
      <c r="T10" s="31"/>
      <c r="U10" s="31"/>
    </row>
    <row r="11" spans="1:21" ht="15" customHeight="1" x14ac:dyDescent="0.25">
      <c r="A11" s="762" t="s">
        <v>38</v>
      </c>
      <c r="B11" s="1134">
        <f>SUM(B6:B10)</f>
        <v>104593</v>
      </c>
      <c r="C11" s="798">
        <f t="shared" ref="C11:O11" si="1">SUM(C6:C10)</f>
        <v>387397</v>
      </c>
      <c r="D11" s="1134">
        <f t="shared" si="1"/>
        <v>85264</v>
      </c>
      <c r="E11" s="798">
        <f t="shared" si="1"/>
        <v>118323</v>
      </c>
      <c r="F11" s="1134">
        <f t="shared" si="1"/>
        <v>93344</v>
      </c>
      <c r="G11" s="798">
        <f t="shared" si="1"/>
        <v>382982</v>
      </c>
      <c r="H11" s="1134">
        <f t="shared" si="1"/>
        <v>188812</v>
      </c>
      <c r="I11" s="798">
        <f t="shared" si="1"/>
        <v>136882</v>
      </c>
      <c r="J11" s="1134">
        <f t="shared" si="1"/>
        <v>159877</v>
      </c>
      <c r="K11" s="798">
        <f t="shared" si="1"/>
        <v>422946</v>
      </c>
      <c r="L11" s="1134">
        <f t="shared" si="1"/>
        <v>257519</v>
      </c>
      <c r="M11" s="798">
        <f t="shared" si="1"/>
        <v>224869</v>
      </c>
      <c r="N11" s="1134">
        <f t="shared" si="1"/>
        <v>119685</v>
      </c>
      <c r="O11" s="798">
        <f t="shared" si="1"/>
        <v>158126</v>
      </c>
      <c r="P11" s="1766">
        <f t="shared" si="0"/>
        <v>2840619</v>
      </c>
      <c r="Q11" s="1133"/>
      <c r="R11" s="37"/>
      <c r="S11" s="229"/>
      <c r="T11" s="31"/>
      <c r="U11" s="31"/>
    </row>
    <row r="12" spans="1:21" ht="7.5" customHeight="1" x14ac:dyDescent="0.25">
      <c r="A12" s="99"/>
      <c r="B12" s="745"/>
      <c r="C12" s="209"/>
      <c r="D12" s="209"/>
      <c r="E12" s="209"/>
      <c r="F12" s="209"/>
      <c r="G12" s="209"/>
      <c r="H12" s="209"/>
      <c r="I12" s="209"/>
      <c r="J12" s="209"/>
      <c r="K12" s="745"/>
      <c r="L12" s="209"/>
      <c r="M12" s="209"/>
      <c r="N12" s="209"/>
      <c r="O12" s="209"/>
      <c r="P12" s="209"/>
      <c r="Q12" s="37"/>
      <c r="R12" s="37"/>
      <c r="S12" s="31"/>
      <c r="T12" s="31"/>
      <c r="U12" s="31"/>
    </row>
    <row r="13" spans="1:21" ht="9.9499999999999993" customHeight="1" x14ac:dyDescent="0.25">
      <c r="A13" s="2728"/>
      <c r="B13" s="2728"/>
      <c r="C13" s="2728"/>
      <c r="D13" s="2728"/>
      <c r="E13" s="2729"/>
      <c r="F13" s="2729"/>
      <c r="G13" s="2729"/>
      <c r="H13" s="2729"/>
      <c r="I13" s="2729"/>
      <c r="J13" s="2729"/>
      <c r="K13" s="2729"/>
      <c r="L13" s="2729"/>
      <c r="M13" s="2729"/>
      <c r="N13" s="2729"/>
      <c r="O13" s="2729"/>
      <c r="P13" s="2729"/>
      <c r="Q13" s="2729"/>
      <c r="R13" s="37"/>
      <c r="S13" s="31"/>
      <c r="T13" s="31"/>
      <c r="U13" s="31"/>
    </row>
    <row r="14" spans="1:21" ht="15" customHeight="1" x14ac:dyDescent="0.25">
      <c r="B14" s="472"/>
      <c r="C14" s="472"/>
      <c r="D14" s="2387" t="s">
        <v>508</v>
      </c>
      <c r="E14" s="2387"/>
      <c r="F14" s="472"/>
      <c r="G14" s="472"/>
      <c r="H14" s="209"/>
      <c r="I14" s="1271"/>
      <c r="K14" s="209"/>
      <c r="L14" s="2726" t="s">
        <v>509</v>
      </c>
      <c r="M14" s="2726"/>
      <c r="N14" s="2726"/>
      <c r="O14" s="2726"/>
      <c r="P14" s="2726"/>
      <c r="Q14" s="209"/>
      <c r="R14" s="37"/>
      <c r="S14" s="31"/>
      <c r="T14" s="31"/>
      <c r="U14" s="31"/>
    </row>
    <row r="15" spans="1:21" ht="15" customHeight="1" x14ac:dyDescent="0.25">
      <c r="A15" s="1072"/>
      <c r="B15" s="745"/>
      <c r="C15" s="209"/>
      <c r="D15" s="209"/>
      <c r="E15" s="209"/>
      <c r="F15" s="209"/>
      <c r="G15" s="209"/>
      <c r="H15" s="209"/>
      <c r="I15" s="1271"/>
      <c r="J15" s="209"/>
      <c r="K15" s="745"/>
      <c r="L15" s="209"/>
      <c r="M15" s="209"/>
      <c r="N15" s="209"/>
      <c r="O15" s="209"/>
      <c r="P15" s="209"/>
      <c r="Q15" s="37"/>
      <c r="R15" s="37"/>
      <c r="S15" s="31"/>
      <c r="T15" s="31"/>
      <c r="U15" s="31"/>
    </row>
    <row r="16" spans="1:21" ht="15" customHeight="1" x14ac:dyDescent="0.25">
      <c r="A16" s="1072"/>
      <c r="B16" s="745"/>
      <c r="C16" s="209"/>
      <c r="D16" s="209"/>
      <c r="E16" s="209"/>
      <c r="F16" s="209"/>
      <c r="G16" s="209"/>
      <c r="H16" s="209"/>
      <c r="I16" s="1271"/>
      <c r="J16" s="209"/>
      <c r="K16" s="745"/>
      <c r="L16" s="209"/>
      <c r="M16" s="209"/>
      <c r="N16" s="209"/>
      <c r="O16" s="209"/>
      <c r="P16" s="209"/>
      <c r="Q16" s="37"/>
      <c r="R16" s="37"/>
      <c r="S16" s="31"/>
      <c r="T16" s="31"/>
      <c r="U16" s="31"/>
    </row>
    <row r="17" spans="1:21" ht="15" customHeight="1" x14ac:dyDescent="0.25">
      <c r="A17" s="1072"/>
      <c r="B17" s="745"/>
      <c r="C17" s="209"/>
      <c r="D17" s="209"/>
      <c r="E17" s="209"/>
      <c r="F17" s="209"/>
      <c r="G17" s="209"/>
      <c r="H17" s="209"/>
      <c r="I17" s="1271"/>
      <c r="J17" s="209"/>
      <c r="K17" s="745"/>
      <c r="L17" s="209"/>
      <c r="M17" s="209"/>
      <c r="N17" s="209"/>
      <c r="O17" s="209"/>
      <c r="P17" s="209"/>
      <c r="Q17" s="37"/>
      <c r="R17" s="37"/>
      <c r="S17" s="31"/>
      <c r="T17" s="31"/>
      <c r="U17" s="31"/>
    </row>
    <row r="18" spans="1:21" ht="15" customHeight="1" x14ac:dyDescent="0.25">
      <c r="A18" s="1072"/>
      <c r="B18" s="745"/>
      <c r="C18" s="209"/>
      <c r="D18" s="209"/>
      <c r="E18" s="209"/>
      <c r="F18" s="209"/>
      <c r="G18" s="209"/>
      <c r="H18" s="209"/>
      <c r="I18" s="1271"/>
      <c r="J18" s="209"/>
      <c r="K18" s="745"/>
      <c r="L18" s="209"/>
      <c r="M18" s="209"/>
      <c r="N18" s="209"/>
      <c r="O18" s="209"/>
      <c r="P18" s="209"/>
      <c r="Q18" s="37"/>
      <c r="R18" s="37"/>
      <c r="S18" s="31"/>
      <c r="T18" s="31"/>
      <c r="U18" s="31"/>
    </row>
    <row r="19" spans="1:21" ht="15" customHeight="1" x14ac:dyDescent="0.25">
      <c r="A19" s="1072"/>
      <c r="B19" s="745"/>
      <c r="C19" s="745"/>
      <c r="D19" s="745"/>
      <c r="E19" s="745"/>
      <c r="F19" s="745"/>
      <c r="G19" s="745"/>
      <c r="H19" s="745"/>
      <c r="I19" s="234"/>
      <c r="J19" s="745"/>
      <c r="K19" s="745"/>
      <c r="L19" s="745"/>
      <c r="M19" s="745"/>
      <c r="N19" s="745"/>
      <c r="O19" s="745"/>
      <c r="P19" s="745"/>
    </row>
    <row r="20" spans="1:21" ht="15" customHeight="1" x14ac:dyDescent="0.25">
      <c r="A20" s="1072"/>
      <c r="B20" s="745"/>
      <c r="C20" s="745"/>
      <c r="D20" s="745"/>
      <c r="E20" s="745"/>
      <c r="F20" s="745"/>
      <c r="G20" s="745"/>
      <c r="H20" s="745"/>
      <c r="I20" s="234"/>
      <c r="J20" s="745"/>
      <c r="K20" s="745"/>
      <c r="L20" s="745"/>
      <c r="M20" s="745"/>
      <c r="N20" s="745"/>
      <c r="O20" s="745"/>
      <c r="P20" s="745"/>
    </row>
    <row r="21" spans="1:21" ht="15" customHeight="1" x14ac:dyDescent="0.25">
      <c r="A21" s="1072"/>
      <c r="B21" s="745"/>
      <c r="C21" s="745"/>
      <c r="D21" s="745"/>
      <c r="E21" s="745"/>
      <c r="F21" s="745"/>
      <c r="G21" s="745"/>
      <c r="H21" s="745"/>
      <c r="I21" s="234"/>
      <c r="J21" s="745"/>
      <c r="K21" s="745"/>
      <c r="L21" s="745"/>
      <c r="M21" s="745"/>
      <c r="N21" s="745"/>
      <c r="O21" s="745"/>
      <c r="P21" s="745"/>
    </row>
    <row r="22" spans="1:21" ht="15" customHeight="1" x14ac:dyDescent="0.25">
      <c r="A22" s="1072"/>
      <c r="B22" s="745"/>
      <c r="C22" s="745"/>
      <c r="D22" s="745"/>
      <c r="E22" s="745"/>
      <c r="F22" s="745"/>
      <c r="G22" s="745"/>
      <c r="H22" s="745"/>
      <c r="I22" s="234"/>
      <c r="J22" s="745"/>
      <c r="K22" s="745"/>
      <c r="L22" s="745"/>
      <c r="M22" s="745"/>
      <c r="N22" s="745"/>
      <c r="O22" s="745"/>
      <c r="P22" s="745"/>
    </row>
    <row r="23" spans="1:21" ht="15" customHeight="1" x14ac:dyDescent="0.25">
      <c r="A23" s="1072"/>
      <c r="B23" s="745"/>
      <c r="C23" s="745"/>
      <c r="D23" s="745"/>
      <c r="E23" s="745"/>
      <c r="F23" s="745"/>
      <c r="G23" s="745"/>
      <c r="H23" s="745"/>
      <c r="I23" s="234"/>
      <c r="J23" s="745"/>
      <c r="K23" s="745"/>
      <c r="L23" s="745"/>
      <c r="M23" s="745"/>
      <c r="N23" s="745"/>
      <c r="O23" s="745"/>
      <c r="P23" s="745"/>
    </row>
    <row r="24" spans="1:21" ht="15" customHeight="1" x14ac:dyDescent="0.25">
      <c r="A24" s="1124"/>
      <c r="B24" s="218"/>
      <c r="C24" s="218"/>
      <c r="D24" s="218"/>
      <c r="E24" s="218"/>
      <c r="F24" s="218"/>
      <c r="G24" s="218"/>
      <c r="H24" s="218"/>
      <c r="I24" s="1135"/>
      <c r="J24" s="218"/>
      <c r="K24" s="218"/>
      <c r="L24" s="218"/>
      <c r="M24" s="218"/>
      <c r="N24" s="218"/>
      <c r="O24" s="218"/>
      <c r="P24" s="218"/>
      <c r="Q24" s="21"/>
    </row>
    <row r="25" spans="1:21" ht="15" customHeight="1" x14ac:dyDescent="0.25">
      <c r="B25" s="472"/>
      <c r="D25" s="2387" t="s">
        <v>510</v>
      </c>
      <c r="E25" s="2387"/>
      <c r="F25" s="472"/>
      <c r="G25" s="472"/>
      <c r="H25" s="745"/>
      <c r="I25" s="234"/>
      <c r="L25" s="2726" t="s">
        <v>511</v>
      </c>
      <c r="M25" s="2726"/>
      <c r="N25" s="2726"/>
      <c r="O25" s="2726"/>
      <c r="P25" s="2726"/>
      <c r="Q25" s="209"/>
      <c r="R25" s="209"/>
      <c r="S25" s="209"/>
    </row>
    <row r="26" spans="1:21" ht="15" customHeight="1" x14ac:dyDescent="0.25">
      <c r="A26" s="1072"/>
      <c r="B26" s="745"/>
      <c r="C26" s="745"/>
      <c r="D26" s="745"/>
      <c r="E26" s="745"/>
      <c r="F26" s="745"/>
      <c r="G26" s="745"/>
      <c r="H26" s="745"/>
      <c r="I26" s="234"/>
      <c r="J26" s="745"/>
      <c r="K26" s="745"/>
      <c r="L26" s="745"/>
      <c r="M26" s="745"/>
      <c r="N26" s="745"/>
      <c r="O26" s="745"/>
      <c r="P26" s="745"/>
    </row>
    <row r="27" spans="1:21" ht="15" customHeight="1" x14ac:dyDescent="0.25">
      <c r="A27" s="1072"/>
      <c r="B27" s="745"/>
      <c r="C27" s="745"/>
      <c r="D27" s="745"/>
      <c r="E27" s="745"/>
      <c r="F27" s="745"/>
      <c r="G27" s="745"/>
      <c r="H27" s="745"/>
      <c r="I27" s="234"/>
      <c r="J27" s="745"/>
      <c r="K27" s="745"/>
      <c r="L27" s="745"/>
      <c r="M27" s="745"/>
      <c r="N27" s="745"/>
      <c r="O27" s="745"/>
      <c r="P27" s="745"/>
    </row>
    <row r="28" spans="1:21" ht="9.75" customHeight="1" x14ac:dyDescent="0.25">
      <c r="I28" s="1062"/>
    </row>
    <row r="29" spans="1:21" x14ac:dyDescent="0.25">
      <c r="I29" s="1062"/>
    </row>
    <row r="30" spans="1:21" ht="12" customHeight="1" x14ac:dyDescent="0.25">
      <c r="A30" s="255"/>
      <c r="B30" s="255"/>
      <c r="C30" s="255"/>
      <c r="H30" s="255"/>
      <c r="I30" s="1272"/>
      <c r="J30" s="255"/>
      <c r="K30" s="255"/>
      <c r="N30" s="229"/>
      <c r="O30" s="255"/>
      <c r="P30" s="255"/>
    </row>
    <row r="31" spans="1:21" ht="12" customHeight="1" x14ac:dyDescent="0.25">
      <c r="E31" s="54"/>
      <c r="F31" s="54"/>
      <c r="G31" s="54"/>
      <c r="H31" s="54"/>
      <c r="I31" s="1062"/>
      <c r="L31" s="54"/>
      <c r="M31" s="54"/>
      <c r="N31" s="229"/>
    </row>
    <row r="32" spans="1:21" ht="12" customHeight="1" x14ac:dyDescent="0.25">
      <c r="E32" s="54"/>
      <c r="F32" s="54"/>
      <c r="G32" s="54"/>
      <c r="I32" s="1062"/>
      <c r="L32" s="54"/>
      <c r="M32" s="54"/>
      <c r="N32" s="229"/>
    </row>
    <row r="33" spans="1:17" ht="12" customHeight="1" x14ac:dyDescent="0.25">
      <c r="E33" s="54"/>
      <c r="F33" s="54"/>
      <c r="G33" s="54"/>
      <c r="I33" s="1062"/>
      <c r="L33" s="54"/>
      <c r="M33" s="54"/>
      <c r="N33" s="229"/>
    </row>
    <row r="34" spans="1:17" ht="12" customHeight="1" x14ac:dyDescent="0.25">
      <c r="E34" s="54"/>
      <c r="F34" s="54"/>
      <c r="G34" s="54"/>
      <c r="I34" s="1062"/>
      <c r="L34" s="54"/>
      <c r="M34" s="54"/>
      <c r="N34" s="54"/>
    </row>
    <row r="35" spans="1:17" ht="12" customHeight="1" x14ac:dyDescent="0.25">
      <c r="E35" s="54"/>
      <c r="F35" s="54"/>
      <c r="G35" s="54"/>
      <c r="I35" s="1062"/>
      <c r="L35" s="54"/>
      <c r="M35" s="54"/>
      <c r="N35" s="54"/>
    </row>
    <row r="36" spans="1:17" ht="12" customHeight="1" x14ac:dyDescent="0.25">
      <c r="E36" s="54"/>
      <c r="F36" s="54"/>
      <c r="G36" s="54"/>
      <c r="I36" s="1062"/>
      <c r="L36" s="54"/>
      <c r="M36" s="54"/>
      <c r="N36" s="54"/>
    </row>
    <row r="37" spans="1:17" ht="12" customHeight="1" x14ac:dyDescent="0.25">
      <c r="E37" s="54"/>
      <c r="F37" s="54"/>
      <c r="G37" s="54"/>
      <c r="I37" s="1062"/>
      <c r="L37" s="54"/>
      <c r="M37" s="54"/>
      <c r="N37" s="54"/>
    </row>
    <row r="38" spans="1:17" ht="12" customHeight="1" x14ac:dyDescent="0.25">
      <c r="A38" s="21"/>
      <c r="B38" s="21"/>
      <c r="C38" s="21"/>
      <c r="D38" s="21"/>
      <c r="E38" s="1273"/>
      <c r="F38" s="1273"/>
      <c r="G38" s="1273"/>
      <c r="H38" s="21"/>
      <c r="I38" s="1061"/>
      <c r="J38" s="21"/>
      <c r="K38" s="21"/>
      <c r="L38" s="1273"/>
      <c r="M38" s="1273"/>
      <c r="N38" s="1273"/>
      <c r="O38" s="21"/>
      <c r="P38" s="21"/>
      <c r="Q38" s="21"/>
    </row>
    <row r="39" spans="1:17" ht="12.75" customHeight="1" x14ac:dyDescent="0.25">
      <c r="B39" s="472"/>
      <c r="C39" s="472"/>
      <c r="D39" s="2725" t="s">
        <v>526</v>
      </c>
      <c r="E39" s="2725"/>
      <c r="F39" s="472"/>
      <c r="G39" s="472"/>
      <c r="I39" s="1062"/>
      <c r="K39" s="209"/>
      <c r="L39" s="2727" t="s">
        <v>19</v>
      </c>
      <c r="M39" s="2727"/>
      <c r="N39" s="2727"/>
      <c r="O39" s="2727"/>
      <c r="P39" s="2727"/>
      <c r="Q39" s="209"/>
    </row>
    <row r="40" spans="1:17" ht="12" customHeight="1" x14ac:dyDescent="0.25">
      <c r="E40" s="54"/>
      <c r="F40" s="54"/>
      <c r="G40" s="54"/>
      <c r="I40" s="1062"/>
      <c r="L40" s="54"/>
      <c r="M40" s="54"/>
      <c r="N40" s="54"/>
    </row>
    <row r="41" spans="1:17" ht="12" customHeight="1" x14ac:dyDescent="0.25">
      <c r="E41" s="54"/>
      <c r="F41" s="54"/>
      <c r="G41" s="54"/>
      <c r="I41" s="1062"/>
      <c r="L41" s="54"/>
      <c r="M41" s="54"/>
      <c r="N41" s="54"/>
    </row>
    <row r="42" spans="1:17" ht="12" customHeight="1" x14ac:dyDescent="0.25">
      <c r="E42" s="54"/>
      <c r="F42" s="54"/>
      <c r="G42" s="54"/>
      <c r="I42" s="1062"/>
      <c r="L42" s="54"/>
      <c r="M42" s="54"/>
      <c r="N42" s="54"/>
    </row>
    <row r="43" spans="1:17" ht="12" customHeight="1" x14ac:dyDescent="0.25">
      <c r="I43" s="1062"/>
    </row>
    <row r="44" spans="1:17" ht="12" customHeight="1" x14ac:dyDescent="0.25">
      <c r="I44" s="1062"/>
    </row>
    <row r="45" spans="1:17" ht="12" customHeight="1" x14ac:dyDescent="0.25">
      <c r="I45" s="1062"/>
    </row>
    <row r="46" spans="1:17" ht="12" customHeight="1" x14ac:dyDescent="0.25">
      <c r="I46" s="1062"/>
    </row>
    <row r="47" spans="1:17" ht="12" customHeight="1" x14ac:dyDescent="0.25">
      <c r="I47" s="1062"/>
    </row>
    <row r="48" spans="1:17" x14ac:dyDescent="0.25">
      <c r="I48" s="1062"/>
    </row>
    <row r="49" spans="9:9" x14ac:dyDescent="0.25">
      <c r="I49" s="1062"/>
    </row>
    <row r="50" spans="9:9" x14ac:dyDescent="0.25">
      <c r="I50" s="1062"/>
    </row>
    <row r="51" spans="9:9" x14ac:dyDescent="0.25">
      <c r="I51" s="1062"/>
    </row>
    <row r="52" spans="9:9" x14ac:dyDescent="0.25">
      <c r="I52" s="1062"/>
    </row>
    <row r="53" spans="9:9" ht="9.9499999999999993" customHeight="1" x14ac:dyDescent="0.25"/>
  </sheetData>
  <mergeCells count="14">
    <mergeCell ref="A13:D13"/>
    <mergeCell ref="E13:H13"/>
    <mergeCell ref="I13:L13"/>
    <mergeCell ref="M13:Q13"/>
    <mergeCell ref="A2:N2"/>
    <mergeCell ref="O2:Q2"/>
    <mergeCell ref="A3:I3"/>
    <mergeCell ref="B4:P4"/>
    <mergeCell ref="D14:E14"/>
    <mergeCell ref="D25:E25"/>
    <mergeCell ref="D39:E39"/>
    <mergeCell ref="L14:P14"/>
    <mergeCell ref="L25:P25"/>
    <mergeCell ref="L39:P39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view="pageBreakPreview" zoomScaleNormal="100" zoomScaleSheetLayoutView="100" workbookViewId="0"/>
  </sheetViews>
  <sheetFormatPr defaultRowHeight="12.75" x14ac:dyDescent="0.25"/>
  <cols>
    <col min="1" max="1" width="6.85546875" style="13" customWidth="1"/>
    <col min="2" max="18" width="5.42578125" style="13" customWidth="1"/>
    <col min="19" max="19" width="1.7109375" style="13" customWidth="1"/>
    <col min="20" max="20" width="9.28515625" style="13" bestFit="1" customWidth="1"/>
    <col min="21" max="21" width="11.42578125" style="13" bestFit="1" customWidth="1"/>
    <col min="22" max="22" width="11.5703125" style="13" customWidth="1"/>
    <col min="23" max="23" width="10.85546875" style="13" bestFit="1" customWidth="1"/>
    <col min="24" max="260" width="9.140625" style="13"/>
    <col min="261" max="273" width="10.7109375" style="13" customWidth="1"/>
    <col min="274" max="516" width="9.140625" style="13"/>
    <col min="517" max="529" width="10.7109375" style="13" customWidth="1"/>
    <col min="530" max="772" width="9.140625" style="13"/>
    <col min="773" max="785" width="10.7109375" style="13" customWidth="1"/>
    <col min="786" max="1028" width="9.140625" style="13"/>
    <col min="1029" max="1041" width="10.7109375" style="13" customWidth="1"/>
    <col min="1042" max="1284" width="9.140625" style="13"/>
    <col min="1285" max="1297" width="10.7109375" style="13" customWidth="1"/>
    <col min="1298" max="1540" width="9.140625" style="13"/>
    <col min="1541" max="1553" width="10.7109375" style="13" customWidth="1"/>
    <col min="1554" max="1796" width="9.140625" style="13"/>
    <col min="1797" max="1809" width="10.7109375" style="13" customWidth="1"/>
    <col min="1810" max="2052" width="9.140625" style="13"/>
    <col min="2053" max="2065" width="10.7109375" style="13" customWidth="1"/>
    <col min="2066" max="2308" width="9.140625" style="13"/>
    <col min="2309" max="2321" width="10.7109375" style="13" customWidth="1"/>
    <col min="2322" max="2564" width="9.140625" style="13"/>
    <col min="2565" max="2577" width="10.7109375" style="13" customWidth="1"/>
    <col min="2578" max="2820" width="9.140625" style="13"/>
    <col min="2821" max="2833" width="10.7109375" style="13" customWidth="1"/>
    <col min="2834" max="3076" width="9.140625" style="13"/>
    <col min="3077" max="3089" width="10.7109375" style="13" customWidth="1"/>
    <col min="3090" max="3332" width="9.140625" style="13"/>
    <col min="3333" max="3345" width="10.7109375" style="13" customWidth="1"/>
    <col min="3346" max="3588" width="9.140625" style="13"/>
    <col min="3589" max="3601" width="10.7109375" style="13" customWidth="1"/>
    <col min="3602" max="3844" width="9.140625" style="13"/>
    <col min="3845" max="3857" width="10.7109375" style="13" customWidth="1"/>
    <col min="3858" max="4100" width="9.140625" style="13"/>
    <col min="4101" max="4113" width="10.7109375" style="13" customWidth="1"/>
    <col min="4114" max="4356" width="9.140625" style="13"/>
    <col min="4357" max="4369" width="10.7109375" style="13" customWidth="1"/>
    <col min="4370" max="4612" width="9.140625" style="13"/>
    <col min="4613" max="4625" width="10.7109375" style="13" customWidth="1"/>
    <col min="4626" max="4868" width="9.140625" style="13"/>
    <col min="4869" max="4881" width="10.7109375" style="13" customWidth="1"/>
    <col min="4882" max="5124" width="9.140625" style="13"/>
    <col min="5125" max="5137" width="10.7109375" style="13" customWidth="1"/>
    <col min="5138" max="5380" width="9.140625" style="13"/>
    <col min="5381" max="5393" width="10.7109375" style="13" customWidth="1"/>
    <col min="5394" max="5636" width="9.140625" style="13"/>
    <col min="5637" max="5649" width="10.7109375" style="13" customWidth="1"/>
    <col min="5650" max="5892" width="9.140625" style="13"/>
    <col min="5893" max="5905" width="10.7109375" style="13" customWidth="1"/>
    <col min="5906" max="6148" width="9.140625" style="13"/>
    <col min="6149" max="6161" width="10.7109375" style="13" customWidth="1"/>
    <col min="6162" max="6404" width="9.140625" style="13"/>
    <col min="6405" max="6417" width="10.7109375" style="13" customWidth="1"/>
    <col min="6418" max="6660" width="9.140625" style="13"/>
    <col min="6661" max="6673" width="10.7109375" style="13" customWidth="1"/>
    <col min="6674" max="6916" width="9.140625" style="13"/>
    <col min="6917" max="6929" width="10.7109375" style="13" customWidth="1"/>
    <col min="6930" max="7172" width="9.140625" style="13"/>
    <col min="7173" max="7185" width="10.7109375" style="13" customWidth="1"/>
    <col min="7186" max="7428" width="9.140625" style="13"/>
    <col min="7429" max="7441" width="10.7109375" style="13" customWidth="1"/>
    <col min="7442" max="7684" width="9.140625" style="13"/>
    <col min="7685" max="7697" width="10.7109375" style="13" customWidth="1"/>
    <col min="7698" max="7940" width="9.140625" style="13"/>
    <col min="7941" max="7953" width="10.7109375" style="13" customWidth="1"/>
    <col min="7954" max="8196" width="9.140625" style="13"/>
    <col min="8197" max="8209" width="10.7109375" style="13" customWidth="1"/>
    <col min="8210" max="8452" width="9.140625" style="13"/>
    <col min="8453" max="8465" width="10.7109375" style="13" customWidth="1"/>
    <col min="8466" max="8708" width="9.140625" style="13"/>
    <col min="8709" max="8721" width="10.7109375" style="13" customWidth="1"/>
    <col min="8722" max="8964" width="9.140625" style="13"/>
    <col min="8965" max="8977" width="10.7109375" style="13" customWidth="1"/>
    <col min="8978" max="9220" width="9.140625" style="13"/>
    <col min="9221" max="9233" width="10.7109375" style="13" customWidth="1"/>
    <col min="9234" max="9476" width="9.140625" style="13"/>
    <col min="9477" max="9489" width="10.7109375" style="13" customWidth="1"/>
    <col min="9490" max="9732" width="9.140625" style="13"/>
    <col min="9733" max="9745" width="10.7109375" style="13" customWidth="1"/>
    <col min="9746" max="9988" width="9.140625" style="13"/>
    <col min="9989" max="10001" width="10.7109375" style="13" customWidth="1"/>
    <col min="10002" max="10244" width="9.140625" style="13"/>
    <col min="10245" max="10257" width="10.7109375" style="13" customWidth="1"/>
    <col min="10258" max="10500" width="9.140625" style="13"/>
    <col min="10501" max="10513" width="10.7109375" style="13" customWidth="1"/>
    <col min="10514" max="10756" width="9.140625" style="13"/>
    <col min="10757" max="10769" width="10.7109375" style="13" customWidth="1"/>
    <col min="10770" max="11012" width="9.140625" style="13"/>
    <col min="11013" max="11025" width="10.7109375" style="13" customWidth="1"/>
    <col min="11026" max="11268" width="9.140625" style="13"/>
    <col min="11269" max="11281" width="10.7109375" style="13" customWidth="1"/>
    <col min="11282" max="11524" width="9.140625" style="13"/>
    <col min="11525" max="11537" width="10.7109375" style="13" customWidth="1"/>
    <col min="11538" max="11780" width="9.140625" style="13"/>
    <col min="11781" max="11793" width="10.7109375" style="13" customWidth="1"/>
    <col min="11794" max="12036" width="9.140625" style="13"/>
    <col min="12037" max="12049" width="10.7109375" style="13" customWidth="1"/>
    <col min="12050" max="12292" width="9.140625" style="13"/>
    <col min="12293" max="12305" width="10.7109375" style="13" customWidth="1"/>
    <col min="12306" max="12548" width="9.140625" style="13"/>
    <col min="12549" max="12561" width="10.7109375" style="13" customWidth="1"/>
    <col min="12562" max="12804" width="9.140625" style="13"/>
    <col min="12805" max="12817" width="10.7109375" style="13" customWidth="1"/>
    <col min="12818" max="13060" width="9.140625" style="13"/>
    <col min="13061" max="13073" width="10.7109375" style="13" customWidth="1"/>
    <col min="13074" max="13316" width="9.140625" style="13"/>
    <col min="13317" max="13329" width="10.7109375" style="13" customWidth="1"/>
    <col min="13330" max="13572" width="9.140625" style="13"/>
    <col min="13573" max="13585" width="10.7109375" style="13" customWidth="1"/>
    <col min="13586" max="13828" width="9.140625" style="13"/>
    <col min="13829" max="13841" width="10.7109375" style="13" customWidth="1"/>
    <col min="13842" max="14084" width="9.140625" style="13"/>
    <col min="14085" max="14097" width="10.7109375" style="13" customWidth="1"/>
    <col min="14098" max="14340" width="9.140625" style="13"/>
    <col min="14341" max="14353" width="10.7109375" style="13" customWidth="1"/>
    <col min="14354" max="14596" width="9.140625" style="13"/>
    <col min="14597" max="14609" width="10.7109375" style="13" customWidth="1"/>
    <col min="14610" max="14852" width="9.140625" style="13"/>
    <col min="14853" max="14865" width="10.7109375" style="13" customWidth="1"/>
    <col min="14866" max="15108" width="9.140625" style="13"/>
    <col min="15109" max="15121" width="10.7109375" style="13" customWidth="1"/>
    <col min="15122" max="15364" width="9.140625" style="13"/>
    <col min="15365" max="15377" width="10.7109375" style="13" customWidth="1"/>
    <col min="15378" max="15620" width="9.140625" style="13"/>
    <col min="15621" max="15633" width="10.7109375" style="13" customWidth="1"/>
    <col min="15634" max="15876" width="9.140625" style="13"/>
    <col min="15877" max="15889" width="10.7109375" style="13" customWidth="1"/>
    <col min="15890" max="16132" width="9.140625" style="13"/>
    <col min="16133" max="16145" width="10.7109375" style="13" customWidth="1"/>
    <col min="16146" max="16384" width="9.140625" style="13"/>
  </cols>
  <sheetData>
    <row r="1" spans="1:29" ht="13.5" customHeight="1" x14ac:dyDescent="0.25">
      <c r="S1" s="14"/>
    </row>
    <row r="2" spans="1:29" ht="20.100000000000001" customHeight="1" thickBot="1" x14ac:dyDescent="0.3">
      <c r="A2" s="2324" t="s">
        <v>521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2324"/>
      <c r="O2" s="2324"/>
      <c r="P2" s="2324"/>
      <c r="Q2" s="2401" t="s">
        <v>772</v>
      </c>
      <c r="R2" s="2401"/>
      <c r="S2" s="2401"/>
    </row>
    <row r="3" spans="1:29" ht="11.25" customHeight="1" x14ac:dyDescent="0.25">
      <c r="A3" s="2734"/>
      <c r="B3" s="2734"/>
      <c r="C3" s="2734"/>
      <c r="D3" s="2734"/>
      <c r="E3" s="2734"/>
      <c r="F3" s="2734"/>
      <c r="G3" s="2734"/>
      <c r="H3" s="2734"/>
      <c r="I3" s="2734"/>
      <c r="J3" s="16"/>
      <c r="K3" s="15"/>
      <c r="L3" s="15"/>
      <c r="M3" s="15"/>
      <c r="N3" s="15"/>
      <c r="O3" s="15"/>
      <c r="P3" s="15"/>
      <c r="Q3" s="15"/>
      <c r="R3" s="15"/>
    </row>
    <row r="4" spans="1:29" ht="33.75" customHeight="1" x14ac:dyDescent="0.25">
      <c r="A4" s="346"/>
      <c r="B4" s="2733" t="s">
        <v>673</v>
      </c>
      <c r="C4" s="2733"/>
      <c r="D4" s="2733"/>
      <c r="E4" s="2733"/>
      <c r="F4" s="2733"/>
      <c r="G4" s="2733"/>
      <c r="H4" s="2733"/>
      <c r="I4" s="2733"/>
      <c r="J4" s="2733"/>
      <c r="K4" s="2733"/>
      <c r="L4" s="2733"/>
      <c r="M4" s="2733"/>
      <c r="N4" s="2733"/>
      <c r="O4" s="2733"/>
      <c r="P4" s="2733"/>
      <c r="Q4" s="2733"/>
      <c r="R4" s="2733"/>
    </row>
    <row r="5" spans="1:29" ht="72" customHeight="1" x14ac:dyDescent="0.25">
      <c r="A5" s="802" t="str">
        <f>' 15'!A7</f>
        <v>období</v>
      </c>
      <c r="B5" s="1108" t="s">
        <v>333</v>
      </c>
      <c r="C5" s="1109" t="s">
        <v>334</v>
      </c>
      <c r="D5" s="1110" t="s">
        <v>335</v>
      </c>
      <c r="E5" s="1109" t="s">
        <v>406</v>
      </c>
      <c r="F5" s="1110" t="s">
        <v>336</v>
      </c>
      <c r="G5" s="1109" t="s">
        <v>337</v>
      </c>
      <c r="H5" s="1110" t="s">
        <v>338</v>
      </c>
      <c r="I5" s="1109" t="s">
        <v>339</v>
      </c>
      <c r="J5" s="1110" t="s">
        <v>340</v>
      </c>
      <c r="K5" s="1109" t="s">
        <v>519</v>
      </c>
      <c r="L5" s="1110" t="s">
        <v>342</v>
      </c>
      <c r="M5" s="1109" t="s">
        <v>343</v>
      </c>
      <c r="N5" s="1110" t="s">
        <v>344</v>
      </c>
      <c r="O5" s="1111" t="s">
        <v>345</v>
      </c>
      <c r="P5" s="1110" t="s">
        <v>346</v>
      </c>
      <c r="Q5" s="1112" t="s">
        <v>518</v>
      </c>
      <c r="R5" s="1767" t="s">
        <v>332</v>
      </c>
      <c r="S5" s="70"/>
    </row>
    <row r="6" spans="1:29" ht="12" customHeight="1" x14ac:dyDescent="0.25">
      <c r="A6" s="99" t="str">
        <f>' 15'!A8</f>
        <v>leden</v>
      </c>
      <c r="B6" s="208">
        <v>36.497646000000003</v>
      </c>
      <c r="C6" s="235">
        <v>157.59399999999999</v>
      </c>
      <c r="D6" s="209">
        <v>27.864400000000003</v>
      </c>
      <c r="E6" s="233">
        <v>48.994499999999995</v>
      </c>
      <c r="F6" s="209">
        <v>46.376099999999994</v>
      </c>
      <c r="G6" s="233">
        <v>112.12090499999999</v>
      </c>
      <c r="H6" s="209">
        <v>63.222599999999993</v>
      </c>
      <c r="I6" s="233">
        <v>51.378800000000005</v>
      </c>
      <c r="J6" s="209">
        <v>49.121699999999997</v>
      </c>
      <c r="K6" s="235">
        <v>126.63596163437234</v>
      </c>
      <c r="L6" s="745">
        <v>135.86958100000001</v>
      </c>
      <c r="M6" s="233">
        <v>103.406042</v>
      </c>
      <c r="N6" s="209">
        <v>47.454016000000003</v>
      </c>
      <c r="O6" s="383">
        <v>58.664999999999999</v>
      </c>
      <c r="P6" s="209">
        <f>SUM(B6:O6)</f>
        <v>1065.2012516343725</v>
      </c>
      <c r="Q6" s="384">
        <v>18.302683450574129</v>
      </c>
      <c r="R6" s="1768">
        <f>SUM(P6:Q6)</f>
        <v>1083.5039350849465</v>
      </c>
      <c r="S6" s="351"/>
      <c r="T6" s="207"/>
      <c r="U6" s="37"/>
      <c r="V6" s="31"/>
      <c r="W6" s="31"/>
    </row>
    <row r="7" spans="1:29" ht="12" customHeight="1" x14ac:dyDescent="0.25">
      <c r="A7" s="511" t="str">
        <f>' 15'!A9</f>
        <v>únor</v>
      </c>
      <c r="B7" s="208">
        <v>40.074665000000003</v>
      </c>
      <c r="C7" s="233">
        <v>164.0453</v>
      </c>
      <c r="D7" s="209">
        <v>29.370499999999996</v>
      </c>
      <c r="E7" s="233">
        <v>50.271399999999993</v>
      </c>
      <c r="F7" s="209">
        <v>49.100299999999997</v>
      </c>
      <c r="G7" s="233">
        <v>118.709154</v>
      </c>
      <c r="H7" s="209">
        <v>66.888099999999994</v>
      </c>
      <c r="I7" s="233">
        <v>55.264200000000002</v>
      </c>
      <c r="J7" s="209">
        <v>53.189399999999992</v>
      </c>
      <c r="K7" s="235">
        <v>141.9232411113554</v>
      </c>
      <c r="L7" s="209">
        <v>134.44522999999998</v>
      </c>
      <c r="M7" s="233">
        <v>121.13151199999999</v>
      </c>
      <c r="N7" s="209">
        <v>50.03646599999999</v>
      </c>
      <c r="O7" s="383">
        <v>62.868300000000005</v>
      </c>
      <c r="P7" s="209">
        <f t="shared" ref="P7:P17" si="0">SUM(B7:O7)</f>
        <v>1137.3177681113555</v>
      </c>
      <c r="Q7" s="384">
        <v>20.016242911747366</v>
      </c>
      <c r="R7" s="1768">
        <f t="shared" ref="R7:R17" si="1">SUM(P7:Q7)</f>
        <v>1157.3340110231029</v>
      </c>
      <c r="S7" s="352"/>
      <c r="T7" s="37"/>
      <c r="U7" s="37"/>
      <c r="V7" s="31"/>
      <c r="W7" s="1120"/>
      <c r="X7" s="1119"/>
      <c r="Y7" s="1119"/>
      <c r="Z7" s="1119"/>
      <c r="AA7" s="1119"/>
      <c r="AB7" s="1119"/>
      <c r="AC7" s="1118"/>
    </row>
    <row r="8" spans="1:29" ht="12" customHeight="1" x14ac:dyDescent="0.25">
      <c r="A8" s="1481" t="str">
        <f>' 15'!A10</f>
        <v>březen</v>
      </c>
      <c r="B8" s="210">
        <v>38.106130999999998</v>
      </c>
      <c r="C8" s="385">
        <v>156.03130000000002</v>
      </c>
      <c r="D8" s="211">
        <v>28.671999999999997</v>
      </c>
      <c r="E8" s="385">
        <v>48.349700000000006</v>
      </c>
      <c r="F8" s="211">
        <v>46.996800000000007</v>
      </c>
      <c r="G8" s="385">
        <v>113.71440600000001</v>
      </c>
      <c r="H8" s="211">
        <v>63.362099999999998</v>
      </c>
      <c r="I8" s="385">
        <v>51.767800000000001</v>
      </c>
      <c r="J8" s="211">
        <v>50.922699999999999</v>
      </c>
      <c r="K8" s="236">
        <v>133.94795695629693</v>
      </c>
      <c r="L8" s="211">
        <v>133.805532</v>
      </c>
      <c r="M8" s="385">
        <v>104.384692</v>
      </c>
      <c r="N8" s="211">
        <v>47.433954</v>
      </c>
      <c r="O8" s="386">
        <v>60.562400000000011</v>
      </c>
      <c r="P8" s="696">
        <f t="shared" si="0"/>
        <v>1078.0574719562967</v>
      </c>
      <c r="Q8" s="387">
        <v>19.034349371397127</v>
      </c>
      <c r="R8" s="1769">
        <f t="shared" si="1"/>
        <v>1097.0918213276939</v>
      </c>
      <c r="S8" s="354"/>
      <c r="T8" s="212"/>
      <c r="U8" s="37"/>
      <c r="V8" s="31"/>
      <c r="W8" s="1120"/>
      <c r="X8" s="1119"/>
      <c r="Y8" s="1119"/>
      <c r="Z8" s="1119"/>
      <c r="AA8" s="1119"/>
      <c r="AB8" s="1119"/>
      <c r="AC8" s="1118"/>
    </row>
    <row r="9" spans="1:29" ht="12" customHeight="1" x14ac:dyDescent="0.25">
      <c r="A9" s="511" t="str">
        <f>' 15'!A11</f>
        <v>duben</v>
      </c>
      <c r="B9" s="208">
        <v>15.301003999999999</v>
      </c>
      <c r="C9" s="233">
        <v>55.711400000000005</v>
      </c>
      <c r="D9" s="209">
        <v>13.084800000000001</v>
      </c>
      <c r="E9" s="233">
        <v>19.423300000000005</v>
      </c>
      <c r="F9" s="209">
        <v>18.581299999999999</v>
      </c>
      <c r="G9" s="233">
        <v>53.953167999999991</v>
      </c>
      <c r="H9" s="209">
        <v>25.657799999999998</v>
      </c>
      <c r="I9" s="233">
        <v>22.5959</v>
      </c>
      <c r="J9" s="209">
        <v>22.12</v>
      </c>
      <c r="K9" s="235">
        <v>45.734711036488505</v>
      </c>
      <c r="L9" s="209">
        <v>65.014183000000003</v>
      </c>
      <c r="M9" s="233">
        <v>54.785613999999995</v>
      </c>
      <c r="N9" s="209">
        <v>19.982738000000005</v>
      </c>
      <c r="O9" s="383">
        <v>22.980499999999999</v>
      </c>
      <c r="P9" s="209">
        <f t="shared" si="0"/>
        <v>454.92641803648854</v>
      </c>
      <c r="Q9" s="384">
        <v>9.0025167271990423</v>
      </c>
      <c r="R9" s="1768">
        <f t="shared" si="1"/>
        <v>463.92893476368761</v>
      </c>
      <c r="S9" s="352"/>
      <c r="T9" s="37"/>
      <c r="U9" s="37"/>
      <c r="V9" s="31"/>
      <c r="W9" s="1120"/>
      <c r="X9" s="1119"/>
      <c r="Y9" s="1119"/>
      <c r="Z9" s="1119"/>
      <c r="AA9" s="1119"/>
      <c r="AB9" s="1119"/>
      <c r="AC9" s="1118"/>
    </row>
    <row r="10" spans="1:29" ht="12" customHeight="1" x14ac:dyDescent="0.25">
      <c r="A10" s="511" t="str">
        <f>' 15'!A12</f>
        <v>květen</v>
      </c>
      <c r="B10" s="208">
        <v>10.513043</v>
      </c>
      <c r="C10" s="233">
        <v>32.998799999999996</v>
      </c>
      <c r="D10" s="209">
        <v>10.525099999999998</v>
      </c>
      <c r="E10" s="233">
        <v>13.3063</v>
      </c>
      <c r="F10" s="209">
        <v>13.4392</v>
      </c>
      <c r="G10" s="233">
        <v>45.166052999999991</v>
      </c>
      <c r="H10" s="209">
        <v>18.576199999999996</v>
      </c>
      <c r="I10" s="233">
        <v>17.112099999999998</v>
      </c>
      <c r="J10" s="209">
        <v>15.7104</v>
      </c>
      <c r="K10" s="235">
        <v>25.233575360043325</v>
      </c>
      <c r="L10" s="209">
        <v>55.578349000000003</v>
      </c>
      <c r="M10" s="233">
        <v>49.403379000000001</v>
      </c>
      <c r="N10" s="209">
        <v>14.041003</v>
      </c>
      <c r="O10" s="383">
        <v>16.578599999999998</v>
      </c>
      <c r="P10" s="209">
        <f t="shared" si="0"/>
        <v>338.18210236004325</v>
      </c>
      <c r="Q10" s="384">
        <v>9.2650710977063699</v>
      </c>
      <c r="R10" s="1768">
        <f t="shared" si="1"/>
        <v>347.44717345774961</v>
      </c>
      <c r="S10" s="352"/>
      <c r="T10" s="37"/>
      <c r="U10" s="37"/>
      <c r="V10" s="31"/>
      <c r="W10" s="1120"/>
      <c r="X10" s="1119"/>
      <c r="Y10" s="1119"/>
      <c r="Z10" s="1119"/>
      <c r="AA10" s="1119"/>
      <c r="AB10" s="1119"/>
      <c r="AC10" s="1118"/>
    </row>
    <row r="11" spans="1:29" ht="12" customHeight="1" x14ac:dyDescent="0.25">
      <c r="A11" s="511" t="str">
        <f>' 15'!A13</f>
        <v>červen</v>
      </c>
      <c r="B11" s="210">
        <v>10.086997</v>
      </c>
      <c r="C11" s="385">
        <v>29.816300000000002</v>
      </c>
      <c r="D11" s="211">
        <v>9.718099999999998</v>
      </c>
      <c r="E11" s="385">
        <v>12.156600000000003</v>
      </c>
      <c r="F11" s="211">
        <v>11.596200000000001</v>
      </c>
      <c r="G11" s="385">
        <v>42.974193</v>
      </c>
      <c r="H11" s="211">
        <v>17.194200000000002</v>
      </c>
      <c r="I11" s="385">
        <v>15.3817</v>
      </c>
      <c r="J11" s="211">
        <v>14.119999999999997</v>
      </c>
      <c r="K11" s="236">
        <v>20.601014018146731</v>
      </c>
      <c r="L11" s="211">
        <v>49.370722999999998</v>
      </c>
      <c r="M11" s="385">
        <v>57.506159000000004</v>
      </c>
      <c r="N11" s="211">
        <v>11.341496999999999</v>
      </c>
      <c r="O11" s="386">
        <v>15.216099999999997</v>
      </c>
      <c r="P11" s="696">
        <f t="shared" si="0"/>
        <v>317.07978301814677</v>
      </c>
      <c r="Q11" s="387">
        <v>7.269440093788015</v>
      </c>
      <c r="R11" s="1769">
        <f t="shared" si="1"/>
        <v>324.3492231119348</v>
      </c>
      <c r="S11" s="352"/>
      <c r="T11" s="37"/>
      <c r="U11" s="37"/>
      <c r="V11" s="31"/>
      <c r="W11" s="1120"/>
      <c r="X11" s="1119"/>
      <c r="Y11" s="1119"/>
      <c r="Z11" s="1119"/>
      <c r="AA11" s="1119"/>
      <c r="AB11" s="1119"/>
      <c r="AC11" s="1118"/>
    </row>
    <row r="12" spans="1:29" ht="12" customHeight="1" x14ac:dyDescent="0.25">
      <c r="A12" s="511" t="str">
        <f>' 15'!A14</f>
        <v>červenec</v>
      </c>
      <c r="B12" s="208">
        <v>9.4510360000000002</v>
      </c>
      <c r="C12" s="233">
        <v>28.266799999999996</v>
      </c>
      <c r="D12" s="209">
        <v>8.5602</v>
      </c>
      <c r="E12" s="233">
        <v>10.930299999999999</v>
      </c>
      <c r="F12" s="209">
        <v>10.5276</v>
      </c>
      <c r="G12" s="233">
        <v>38.344817000000006</v>
      </c>
      <c r="H12" s="209">
        <v>16.5548</v>
      </c>
      <c r="I12" s="233">
        <v>13.470199999999997</v>
      </c>
      <c r="J12" s="209">
        <v>12.723700000000001</v>
      </c>
      <c r="K12" s="235">
        <v>20.662813161239555</v>
      </c>
      <c r="L12" s="209">
        <v>46.650290000000005</v>
      </c>
      <c r="M12" s="233">
        <v>85.474992999999969</v>
      </c>
      <c r="N12" s="209">
        <v>10.673339000000002</v>
      </c>
      <c r="O12" s="383">
        <v>14.037599999999999</v>
      </c>
      <c r="P12" s="209">
        <f t="shared" si="0"/>
        <v>326.32848816123953</v>
      </c>
      <c r="Q12" s="384">
        <v>7.3264854319519852</v>
      </c>
      <c r="R12" s="1768">
        <f t="shared" si="1"/>
        <v>333.65497359319153</v>
      </c>
      <c r="S12" s="352"/>
      <c r="T12" s="37"/>
      <c r="U12" s="37"/>
      <c r="V12" s="31"/>
      <c r="W12" s="1120"/>
      <c r="X12" s="1119"/>
      <c r="Y12" s="1119"/>
      <c r="Z12" s="1119"/>
      <c r="AA12" s="1119"/>
      <c r="AB12" s="1119"/>
      <c r="AC12" s="1118"/>
    </row>
    <row r="13" spans="1:29" ht="12" customHeight="1" x14ac:dyDescent="0.25">
      <c r="A13" s="511" t="str">
        <f>' 15'!A15</f>
        <v>srpen</v>
      </c>
      <c r="B13" s="208">
        <v>9.9525693817000001</v>
      </c>
      <c r="C13" s="233">
        <v>27.994499999999999</v>
      </c>
      <c r="D13" s="209">
        <v>8.3034999999999997</v>
      </c>
      <c r="E13" s="233">
        <v>10.986300000000002</v>
      </c>
      <c r="F13" s="209">
        <v>10.564900000000002</v>
      </c>
      <c r="G13" s="233">
        <v>37.054577000000002</v>
      </c>
      <c r="H13" s="209">
        <v>16.148499999999999</v>
      </c>
      <c r="I13" s="233">
        <v>12.788200000000002</v>
      </c>
      <c r="J13" s="209">
        <v>13.352900000000002</v>
      </c>
      <c r="K13" s="235">
        <v>17.774608739529658</v>
      </c>
      <c r="L13" s="209">
        <v>44.159191999999997</v>
      </c>
      <c r="M13" s="233">
        <v>100.51652699999998</v>
      </c>
      <c r="N13" s="209">
        <v>10.9861226219</v>
      </c>
      <c r="O13" s="383">
        <v>13.4556</v>
      </c>
      <c r="P13" s="209">
        <f t="shared" si="0"/>
        <v>334.03799674312967</v>
      </c>
      <c r="Q13" s="384">
        <v>9.0784472000777718</v>
      </c>
      <c r="R13" s="1768">
        <f t="shared" si="1"/>
        <v>343.11644394320746</v>
      </c>
      <c r="S13" s="352"/>
      <c r="T13" s="37"/>
      <c r="U13" s="37"/>
      <c r="V13" s="31"/>
      <c r="W13" s="1120"/>
      <c r="X13" s="1119"/>
      <c r="Y13" s="1119"/>
      <c r="Z13" s="1119"/>
      <c r="AA13" s="1119"/>
      <c r="AB13" s="1119"/>
      <c r="AC13" s="1118"/>
    </row>
    <row r="14" spans="1:29" ht="12" customHeight="1" x14ac:dyDescent="0.25">
      <c r="A14" s="511" t="str">
        <f>' 15'!A16</f>
        <v>září</v>
      </c>
      <c r="B14" s="210">
        <v>11.851479673</v>
      </c>
      <c r="C14" s="385">
        <v>37.1631</v>
      </c>
      <c r="D14" s="211">
        <v>10.7965</v>
      </c>
      <c r="E14" s="385">
        <v>13.722800000000001</v>
      </c>
      <c r="F14" s="211">
        <v>14.271499999999996</v>
      </c>
      <c r="G14" s="385">
        <v>46.837290999999993</v>
      </c>
      <c r="H14" s="211">
        <v>16.831</v>
      </c>
      <c r="I14" s="385">
        <v>16.232199999999999</v>
      </c>
      <c r="J14" s="211">
        <v>15.871899999999998</v>
      </c>
      <c r="K14" s="236">
        <v>26.1069138985048</v>
      </c>
      <c r="L14" s="211">
        <v>50.054849999999995</v>
      </c>
      <c r="M14" s="385">
        <v>77.339588000000006</v>
      </c>
      <c r="N14" s="211">
        <v>13.794226227500001</v>
      </c>
      <c r="O14" s="386">
        <v>17.474899999999998</v>
      </c>
      <c r="P14" s="696">
        <f t="shared" si="0"/>
        <v>368.34824879900481</v>
      </c>
      <c r="Q14" s="387">
        <v>10.351849601395722</v>
      </c>
      <c r="R14" s="1769">
        <f t="shared" si="1"/>
        <v>378.70009840040052</v>
      </c>
      <c r="S14" s="352"/>
      <c r="T14" s="37"/>
      <c r="U14" s="37"/>
      <c r="V14" s="31"/>
      <c r="W14" s="1120"/>
      <c r="X14" s="1119"/>
      <c r="Y14" s="1119"/>
      <c r="Z14" s="1119"/>
      <c r="AA14" s="1119"/>
      <c r="AB14" s="1119"/>
      <c r="AC14" s="1118"/>
    </row>
    <row r="15" spans="1:29" ht="12" customHeight="1" x14ac:dyDescent="0.25">
      <c r="A15" s="99" t="str">
        <f>' 15'!A17</f>
        <v>říjen</v>
      </c>
      <c r="B15" s="208">
        <v>21.775009430000001</v>
      </c>
      <c r="C15" s="233">
        <v>79.173000000000002</v>
      </c>
      <c r="D15" s="209">
        <v>16.325800000000001</v>
      </c>
      <c r="E15" s="233">
        <v>26.7163</v>
      </c>
      <c r="F15" s="209">
        <v>23.607899999999997</v>
      </c>
      <c r="G15" s="233">
        <v>68.38991200000001</v>
      </c>
      <c r="H15" s="209">
        <v>35.665299999999995</v>
      </c>
      <c r="I15" s="233">
        <v>27.0303</v>
      </c>
      <c r="J15" s="209">
        <v>28.026699999999998</v>
      </c>
      <c r="K15" s="235">
        <v>63.41796548417156</v>
      </c>
      <c r="L15" s="209">
        <v>79.833948000000007</v>
      </c>
      <c r="M15" s="233">
        <v>106.69396400000002</v>
      </c>
      <c r="N15" s="209">
        <v>24.81386659</v>
      </c>
      <c r="O15" s="383">
        <v>30.768999999999998</v>
      </c>
      <c r="P15" s="209">
        <f t="shared" si="0"/>
        <v>632.23896550417157</v>
      </c>
      <c r="Q15" s="384">
        <v>12.367939927296838</v>
      </c>
      <c r="R15" s="1768">
        <f t="shared" si="1"/>
        <v>644.60690543146836</v>
      </c>
      <c r="S15" s="352"/>
      <c r="T15" s="37"/>
      <c r="U15" s="37"/>
      <c r="V15" s="31"/>
      <c r="W15" s="1120"/>
      <c r="X15" s="1119"/>
      <c r="Y15" s="1119"/>
      <c r="Z15" s="1119"/>
      <c r="AA15" s="1119"/>
      <c r="AB15" s="1119"/>
      <c r="AC15" s="1118"/>
    </row>
    <row r="16" spans="1:29" ht="12" customHeight="1" x14ac:dyDescent="0.25">
      <c r="A16" s="511" t="str">
        <f>' 15'!A18</f>
        <v>listopad</v>
      </c>
      <c r="B16" s="208">
        <v>31.642088149999999</v>
      </c>
      <c r="C16" s="233">
        <v>124.5103</v>
      </c>
      <c r="D16" s="209">
        <v>22.392499999999995</v>
      </c>
      <c r="E16" s="233">
        <v>38.558300000000003</v>
      </c>
      <c r="F16" s="209">
        <v>36.003599999999999</v>
      </c>
      <c r="G16" s="233">
        <v>91.883175000000008</v>
      </c>
      <c r="H16" s="209">
        <v>51.521699999999996</v>
      </c>
      <c r="I16" s="233">
        <v>39.508899999999997</v>
      </c>
      <c r="J16" s="209">
        <v>40.084499999999998</v>
      </c>
      <c r="K16" s="235">
        <v>102.70399555369346</v>
      </c>
      <c r="L16" s="209">
        <v>110.83021000000001</v>
      </c>
      <c r="M16" s="233">
        <v>126.73480399999998</v>
      </c>
      <c r="N16" s="209">
        <v>36.596144840000001</v>
      </c>
      <c r="O16" s="383">
        <v>45.356199999999994</v>
      </c>
      <c r="P16" s="209">
        <f t="shared" si="0"/>
        <v>898.3264175436932</v>
      </c>
      <c r="Q16" s="384">
        <v>15.795228079139575</v>
      </c>
      <c r="R16" s="1768">
        <f t="shared" si="1"/>
        <v>914.12164562283272</v>
      </c>
      <c r="S16" s="352"/>
      <c r="T16" s="37"/>
      <c r="U16" s="37"/>
      <c r="V16" s="31"/>
      <c r="W16" s="1120"/>
      <c r="X16" s="1119"/>
      <c r="Y16" s="1119"/>
      <c r="Z16" s="1119"/>
      <c r="AA16" s="1119"/>
      <c r="AB16" s="1119"/>
      <c r="AC16" s="1118"/>
    </row>
    <row r="17" spans="1:34" ht="12" customHeight="1" x14ac:dyDescent="0.25">
      <c r="A17" s="20" t="str">
        <f>' 15'!A19</f>
        <v>prosinec</v>
      </c>
      <c r="B17" s="210">
        <v>36.364378279999997</v>
      </c>
      <c r="C17" s="385">
        <v>165.40109999999999</v>
      </c>
      <c r="D17" s="211">
        <v>27.55</v>
      </c>
      <c r="E17" s="385">
        <v>48.669299999999993</v>
      </c>
      <c r="F17" s="211">
        <v>46.119700000000002</v>
      </c>
      <c r="G17" s="385">
        <v>108.85448099999999</v>
      </c>
      <c r="H17" s="211">
        <v>65.971999999999994</v>
      </c>
      <c r="I17" s="385">
        <v>52.393799999999999</v>
      </c>
      <c r="J17" s="211">
        <v>48.669499999999999</v>
      </c>
      <c r="K17" s="236">
        <v>127.30267917697782</v>
      </c>
      <c r="L17" s="211">
        <v>134.75723099999999</v>
      </c>
      <c r="M17" s="385">
        <v>130.89053699999999</v>
      </c>
      <c r="N17" s="211">
        <v>47.389873729999998</v>
      </c>
      <c r="O17" s="386">
        <v>60.387500000000003</v>
      </c>
      <c r="P17" s="696">
        <f t="shared" si="0"/>
        <v>1100.722080186978</v>
      </c>
      <c r="Q17" s="387">
        <v>-5.8483189589262015</v>
      </c>
      <c r="R17" s="1769">
        <f t="shared" si="1"/>
        <v>1094.8737612280518</v>
      </c>
      <c r="S17" s="221"/>
      <c r="T17" s="37"/>
      <c r="U17" s="37"/>
      <c r="V17" s="31"/>
      <c r="W17" s="1120"/>
      <c r="X17" s="1119"/>
      <c r="Y17" s="1119"/>
      <c r="Z17" s="1119"/>
      <c r="AA17" s="1119"/>
      <c r="AB17" s="1119"/>
      <c r="AC17" s="1118"/>
    </row>
    <row r="18" spans="1:34" ht="12" customHeight="1" x14ac:dyDescent="0.25">
      <c r="A18" s="99" t="str">
        <f>' 15'!A20</f>
        <v>I. čtvrtletí</v>
      </c>
      <c r="B18" s="208">
        <f>SUM(B6:B8)</f>
        <v>114.67844200000002</v>
      </c>
      <c r="C18" s="235">
        <f>SUM(C6:C8)</f>
        <v>477.67060000000004</v>
      </c>
      <c r="D18" s="745">
        <f t="shared" ref="D18:J18" si="2">SUM(D6:D8)</f>
        <v>85.906899999999993</v>
      </c>
      <c r="E18" s="235">
        <f t="shared" si="2"/>
        <v>147.6156</v>
      </c>
      <c r="F18" s="745">
        <f t="shared" si="2"/>
        <v>142.47319999999999</v>
      </c>
      <c r="G18" s="235">
        <f t="shared" si="2"/>
        <v>344.544465</v>
      </c>
      <c r="H18" s="745">
        <f t="shared" si="2"/>
        <v>193.47279999999998</v>
      </c>
      <c r="I18" s="235">
        <f t="shared" si="2"/>
        <v>158.41079999999999</v>
      </c>
      <c r="J18" s="745">
        <f t="shared" si="2"/>
        <v>153.23379999999997</v>
      </c>
      <c r="K18" s="235">
        <f>SUM(K6:K8)</f>
        <v>402.50715970202464</v>
      </c>
      <c r="L18" s="745">
        <f t="shared" ref="L18:R18" si="3">SUM(L6:L8)</f>
        <v>404.12034299999993</v>
      </c>
      <c r="M18" s="235">
        <f t="shared" si="3"/>
        <v>328.92224599999997</v>
      </c>
      <c r="N18" s="745">
        <f t="shared" si="3"/>
        <v>144.92443599999999</v>
      </c>
      <c r="O18" s="390">
        <f t="shared" si="3"/>
        <v>182.09570000000002</v>
      </c>
      <c r="P18" s="745">
        <f t="shared" si="3"/>
        <v>3280.5764917020242</v>
      </c>
      <c r="Q18" s="388">
        <f t="shared" si="3"/>
        <v>57.353275733718618</v>
      </c>
      <c r="R18" s="1770">
        <f t="shared" si="3"/>
        <v>3337.9297674357431</v>
      </c>
      <c r="S18" s="18"/>
      <c r="U18" s="37"/>
      <c r="V18" s="31"/>
      <c r="W18" s="1120"/>
      <c r="X18" s="1119"/>
      <c r="Y18" s="1119"/>
      <c r="Z18" s="1119"/>
      <c r="AA18" s="1119"/>
      <c r="AB18" s="1119"/>
      <c r="AC18" s="1118"/>
    </row>
    <row r="19" spans="1:34" ht="12" customHeight="1" x14ac:dyDescent="0.25">
      <c r="A19" s="511" t="str">
        <f>' 15'!A21</f>
        <v>II. čtvrtletí</v>
      </c>
      <c r="B19" s="208">
        <f>SUM(B9:B11)</f>
        <v>35.901043999999999</v>
      </c>
      <c r="C19" s="235">
        <f>SUM(C9:C11)</f>
        <v>118.5265</v>
      </c>
      <c r="D19" s="745">
        <f t="shared" ref="D19:J19" si="4">SUM(D9:D11)</f>
        <v>33.327999999999996</v>
      </c>
      <c r="E19" s="235">
        <f t="shared" si="4"/>
        <v>44.886200000000009</v>
      </c>
      <c r="F19" s="745">
        <f t="shared" si="4"/>
        <v>43.616700000000002</v>
      </c>
      <c r="G19" s="235">
        <f t="shared" si="4"/>
        <v>142.093414</v>
      </c>
      <c r="H19" s="745">
        <f t="shared" si="4"/>
        <v>61.428199999999997</v>
      </c>
      <c r="I19" s="235">
        <f t="shared" si="4"/>
        <v>55.089700000000001</v>
      </c>
      <c r="J19" s="745">
        <f t="shared" si="4"/>
        <v>51.950399999999995</v>
      </c>
      <c r="K19" s="235">
        <f>SUM(K9:K11)</f>
        <v>91.569300414678551</v>
      </c>
      <c r="L19" s="745">
        <f t="shared" ref="L19:R19" si="5">SUM(L9:L11)</f>
        <v>169.963255</v>
      </c>
      <c r="M19" s="235">
        <f t="shared" si="5"/>
        <v>161.69515200000001</v>
      </c>
      <c r="N19" s="745">
        <f t="shared" si="5"/>
        <v>45.365237999999998</v>
      </c>
      <c r="O19" s="390">
        <f t="shared" si="5"/>
        <v>54.775199999999998</v>
      </c>
      <c r="P19" s="745">
        <f t="shared" si="5"/>
        <v>1110.1883034146786</v>
      </c>
      <c r="Q19" s="388">
        <f t="shared" si="5"/>
        <v>25.537027918693425</v>
      </c>
      <c r="R19" s="1770">
        <f t="shared" si="5"/>
        <v>1135.725331333372</v>
      </c>
      <c r="S19" s="18"/>
      <c r="U19" s="37"/>
      <c r="V19" s="31"/>
      <c r="W19" s="1120"/>
      <c r="X19" s="1119"/>
      <c r="Y19" s="1119"/>
      <c r="Z19" s="1119"/>
      <c r="AA19" s="1119"/>
      <c r="AB19" s="1119"/>
      <c r="AC19" s="1118"/>
    </row>
    <row r="20" spans="1:34" ht="12" customHeight="1" x14ac:dyDescent="0.25">
      <c r="A20" s="511" t="str">
        <f>' 15'!A22</f>
        <v>III. čtvrtletí</v>
      </c>
      <c r="B20" s="208">
        <f>SUM(B12:B14)</f>
        <v>31.2550850547</v>
      </c>
      <c r="C20" s="235">
        <f>SUM(C12:C14)</f>
        <v>93.424399999999991</v>
      </c>
      <c r="D20" s="745">
        <f t="shared" ref="D20:J20" si="6">SUM(D12:D14)</f>
        <v>27.660200000000003</v>
      </c>
      <c r="E20" s="235">
        <f t="shared" si="6"/>
        <v>35.639400000000002</v>
      </c>
      <c r="F20" s="745">
        <f t="shared" si="6"/>
        <v>35.363999999999997</v>
      </c>
      <c r="G20" s="235">
        <f t="shared" si="6"/>
        <v>122.23668499999999</v>
      </c>
      <c r="H20" s="745">
        <f t="shared" si="6"/>
        <v>49.534300000000002</v>
      </c>
      <c r="I20" s="235">
        <f t="shared" si="6"/>
        <v>42.490600000000001</v>
      </c>
      <c r="J20" s="745">
        <f t="shared" si="6"/>
        <v>41.948500000000003</v>
      </c>
      <c r="K20" s="235">
        <f>SUM(K12:K14)</f>
        <v>64.544335799274009</v>
      </c>
      <c r="L20" s="745">
        <f t="shared" ref="L20:R20" si="7">SUM(L12:L14)</f>
        <v>140.86433199999999</v>
      </c>
      <c r="M20" s="235">
        <f t="shared" si="7"/>
        <v>263.33110799999997</v>
      </c>
      <c r="N20" s="745">
        <f t="shared" si="7"/>
        <v>35.453687849399998</v>
      </c>
      <c r="O20" s="390">
        <f t="shared" si="7"/>
        <v>44.9681</v>
      </c>
      <c r="P20" s="745">
        <f t="shared" si="7"/>
        <v>1028.7147337033739</v>
      </c>
      <c r="Q20" s="388">
        <f t="shared" si="7"/>
        <v>26.756782233425476</v>
      </c>
      <c r="R20" s="1770">
        <f t="shared" si="7"/>
        <v>1055.4715159367995</v>
      </c>
      <c r="S20" s="18"/>
      <c r="U20" s="37"/>
      <c r="V20" s="31"/>
      <c r="W20" s="1119"/>
      <c r="X20" s="1119"/>
      <c r="Y20" s="1119"/>
      <c r="Z20" s="1119"/>
      <c r="AA20" s="1119"/>
      <c r="AB20" s="1119"/>
      <c r="AC20" s="1118"/>
    </row>
    <row r="21" spans="1:34" ht="12" customHeight="1" x14ac:dyDescent="0.25">
      <c r="A21" s="20" t="str">
        <f>' 15'!A23</f>
        <v>IV. čtvrtletí</v>
      </c>
      <c r="B21" s="210">
        <f>SUM(B15:B17)</f>
        <v>89.78147586</v>
      </c>
      <c r="C21" s="236">
        <f>SUM(C15:C17)</f>
        <v>369.08439999999996</v>
      </c>
      <c r="D21" s="218">
        <f t="shared" ref="D21:J21" si="8">SUM(D15:D17)</f>
        <v>66.268299999999996</v>
      </c>
      <c r="E21" s="236">
        <f t="shared" si="8"/>
        <v>113.9439</v>
      </c>
      <c r="F21" s="218">
        <f t="shared" si="8"/>
        <v>105.7312</v>
      </c>
      <c r="G21" s="236">
        <f t="shared" si="8"/>
        <v>269.127568</v>
      </c>
      <c r="H21" s="218">
        <f t="shared" si="8"/>
        <v>153.15899999999999</v>
      </c>
      <c r="I21" s="236">
        <f t="shared" si="8"/>
        <v>118.93299999999999</v>
      </c>
      <c r="J21" s="218">
        <f t="shared" si="8"/>
        <v>116.7807</v>
      </c>
      <c r="K21" s="236">
        <f>SUM(K15:K17)</f>
        <v>293.42464021484284</v>
      </c>
      <c r="L21" s="218">
        <f t="shared" ref="L21:R21" si="9">SUM(L15:L17)</f>
        <v>325.42138899999998</v>
      </c>
      <c r="M21" s="236">
        <f t="shared" si="9"/>
        <v>364.31930499999999</v>
      </c>
      <c r="N21" s="218">
        <f t="shared" si="9"/>
        <v>108.79988516</v>
      </c>
      <c r="O21" s="416">
        <f t="shared" si="9"/>
        <v>136.5127</v>
      </c>
      <c r="P21" s="218">
        <f t="shared" si="9"/>
        <v>2631.287463234843</v>
      </c>
      <c r="Q21" s="389">
        <f t="shared" si="9"/>
        <v>22.314849047510215</v>
      </c>
      <c r="R21" s="1771">
        <f t="shared" si="9"/>
        <v>2653.6023122823526</v>
      </c>
      <c r="S21" s="70"/>
      <c r="U21" s="37"/>
      <c r="V21" s="31"/>
    </row>
    <row r="22" spans="1:34" ht="12" customHeight="1" x14ac:dyDescent="0.25">
      <c r="A22" s="517" t="str">
        <f>' 15'!A24</f>
        <v>I. pololetí</v>
      </c>
      <c r="B22" s="208">
        <f>SUM(B6:B11)</f>
        <v>150.57948600000003</v>
      </c>
      <c r="C22" s="235">
        <f>SUM(C6:C11)</f>
        <v>596.19709999999998</v>
      </c>
      <c r="D22" s="745">
        <f t="shared" ref="D22:J22" si="10">SUM(D6:D11)</f>
        <v>119.23489999999998</v>
      </c>
      <c r="E22" s="235">
        <f t="shared" si="10"/>
        <v>192.5018</v>
      </c>
      <c r="F22" s="745">
        <f t="shared" si="10"/>
        <v>186.0899</v>
      </c>
      <c r="G22" s="235">
        <f t="shared" si="10"/>
        <v>486.637879</v>
      </c>
      <c r="H22" s="745">
        <f t="shared" si="10"/>
        <v>254.90099999999998</v>
      </c>
      <c r="I22" s="235">
        <f t="shared" si="10"/>
        <v>213.50049999999999</v>
      </c>
      <c r="J22" s="745">
        <f t="shared" si="10"/>
        <v>205.18419999999998</v>
      </c>
      <c r="K22" s="235">
        <f>SUM(K6:K11)</f>
        <v>494.07646011670323</v>
      </c>
      <c r="L22" s="745">
        <f t="shared" ref="L22:R22" si="11">SUM(L6:L11)</f>
        <v>574.08359799999994</v>
      </c>
      <c r="M22" s="235">
        <f t="shared" si="11"/>
        <v>490.61739799999998</v>
      </c>
      <c r="N22" s="745">
        <f t="shared" si="11"/>
        <v>190.28967399999999</v>
      </c>
      <c r="O22" s="390">
        <f t="shared" si="11"/>
        <v>236.87090000000001</v>
      </c>
      <c r="P22" s="745">
        <f t="shared" si="11"/>
        <v>4390.7647951167028</v>
      </c>
      <c r="Q22" s="388">
        <f t="shared" si="11"/>
        <v>82.890303652412044</v>
      </c>
      <c r="R22" s="1770">
        <f t="shared" si="11"/>
        <v>4473.6550987691153</v>
      </c>
      <c r="S22" s="18"/>
      <c r="U22" s="37"/>
      <c r="V22" s="31"/>
    </row>
    <row r="23" spans="1:34" ht="12" customHeight="1" thickBot="1" x14ac:dyDescent="0.3">
      <c r="A23" s="597" t="str">
        <f>' 15'!A25</f>
        <v>II. pololetí</v>
      </c>
      <c r="B23" s="598">
        <f>SUM(B12:B17)</f>
        <v>121.03656091469999</v>
      </c>
      <c r="C23" s="380">
        <f>SUM(C12:C17)</f>
        <v>462.50880000000001</v>
      </c>
      <c r="D23" s="381">
        <f t="shared" ref="D23:J23" si="12">SUM(D12:D17)</f>
        <v>93.9285</v>
      </c>
      <c r="E23" s="380">
        <f t="shared" si="12"/>
        <v>149.58330000000001</v>
      </c>
      <c r="F23" s="381">
        <f t="shared" si="12"/>
        <v>141.09519999999998</v>
      </c>
      <c r="G23" s="380">
        <f t="shared" si="12"/>
        <v>391.36425299999996</v>
      </c>
      <c r="H23" s="381">
        <f t="shared" si="12"/>
        <v>202.69329999999997</v>
      </c>
      <c r="I23" s="380">
        <f t="shared" si="12"/>
        <v>161.42359999999999</v>
      </c>
      <c r="J23" s="381">
        <f t="shared" si="12"/>
        <v>158.72919999999999</v>
      </c>
      <c r="K23" s="380">
        <f>SUM(K12:K17)</f>
        <v>357.96897601411683</v>
      </c>
      <c r="L23" s="381">
        <f t="shared" ref="L23:R23" si="13">SUM(L12:L17)</f>
        <v>466.28572100000002</v>
      </c>
      <c r="M23" s="380">
        <f t="shared" si="13"/>
        <v>627.65041300000007</v>
      </c>
      <c r="N23" s="381">
        <f t="shared" si="13"/>
        <v>144.25357300940001</v>
      </c>
      <c r="O23" s="599">
        <f t="shared" si="13"/>
        <v>181.48079999999999</v>
      </c>
      <c r="P23" s="381">
        <f t="shared" si="13"/>
        <v>3660.0021969382169</v>
      </c>
      <c r="Q23" s="600">
        <f t="shared" si="13"/>
        <v>49.071631280935691</v>
      </c>
      <c r="R23" s="1772">
        <f t="shared" si="13"/>
        <v>3709.0738282191523</v>
      </c>
      <c r="S23" s="601"/>
      <c r="U23" s="37"/>
      <c r="V23" s="31"/>
    </row>
    <row r="24" spans="1:34" ht="12" customHeight="1" thickTop="1" x14ac:dyDescent="0.25">
      <c r="A24" s="1023" t="str">
        <f>' 15'!A26</f>
        <v>rok</v>
      </c>
      <c r="B24" s="208">
        <f>SUM(B6:B17)</f>
        <v>271.61604691470001</v>
      </c>
      <c r="C24" s="235">
        <f>SUM(C6:C17)</f>
        <v>1058.7058999999999</v>
      </c>
      <c r="D24" s="745">
        <f t="shared" ref="D24:J24" si="14">SUM(D6:D17)</f>
        <v>213.16339999999997</v>
      </c>
      <c r="E24" s="235">
        <f t="shared" si="14"/>
        <v>342.08510000000001</v>
      </c>
      <c r="F24" s="745">
        <f t="shared" si="14"/>
        <v>327.18510000000003</v>
      </c>
      <c r="G24" s="235">
        <f t="shared" si="14"/>
        <v>878.00213199999996</v>
      </c>
      <c r="H24" s="745">
        <f t="shared" si="14"/>
        <v>457.59429999999998</v>
      </c>
      <c r="I24" s="235">
        <f t="shared" si="14"/>
        <v>374.92409999999995</v>
      </c>
      <c r="J24" s="745">
        <f t="shared" si="14"/>
        <v>363.91340000000002</v>
      </c>
      <c r="K24" s="235">
        <f>SUM(K6:K17)</f>
        <v>852.04543613082001</v>
      </c>
      <c r="L24" s="745">
        <f t="shared" ref="L24:R24" si="15">SUM(L6:L17)</f>
        <v>1040.3693189999999</v>
      </c>
      <c r="M24" s="235">
        <f t="shared" si="15"/>
        <v>1118.2678109999999</v>
      </c>
      <c r="N24" s="745">
        <f t="shared" si="15"/>
        <v>334.54324700939998</v>
      </c>
      <c r="O24" s="390">
        <f t="shared" si="15"/>
        <v>418.35169999999999</v>
      </c>
      <c r="P24" s="745">
        <f t="shared" si="15"/>
        <v>8050.7669920549206</v>
      </c>
      <c r="Q24" s="388">
        <f t="shared" si="15"/>
        <v>131.96193493334775</v>
      </c>
      <c r="R24" s="1770">
        <f t="shared" si="15"/>
        <v>8182.7289269882685</v>
      </c>
      <c r="S24" s="18"/>
      <c r="U24" s="37"/>
      <c r="V24" s="31"/>
    </row>
    <row r="25" spans="1:34" ht="11.1" customHeight="1" x14ac:dyDescent="0.25"/>
    <row r="26" spans="1:34" ht="27.75" customHeight="1" x14ac:dyDescent="0.25">
      <c r="B26" s="2733" t="s">
        <v>522</v>
      </c>
      <c r="C26" s="2733"/>
      <c r="D26" s="2733"/>
      <c r="E26" s="2733"/>
      <c r="F26" s="2733"/>
      <c r="G26" s="2733"/>
      <c r="H26" s="2733"/>
      <c r="I26" s="2733"/>
      <c r="J26" s="2733"/>
      <c r="K26" s="2733"/>
      <c r="L26" s="2733"/>
      <c r="M26" s="2733"/>
      <c r="N26" s="2733"/>
      <c r="O26" s="2733"/>
      <c r="P26" s="2733"/>
      <c r="Q26" s="2733"/>
      <c r="R26" s="2733"/>
    </row>
    <row r="27" spans="1:34" ht="3.75" customHeight="1" x14ac:dyDescent="0.25">
      <c r="B27" s="421" t="str">
        <f>B5</f>
        <v xml:space="preserve"> Jihočeský</v>
      </c>
      <c r="C27" s="421" t="str">
        <f t="shared" ref="C27:O27" si="16">C5</f>
        <v xml:space="preserve"> Jihomoravský</v>
      </c>
      <c r="D27" s="421" t="str">
        <f t="shared" si="16"/>
        <v xml:space="preserve"> Karlovarský</v>
      </c>
      <c r="E27" s="421" t="str">
        <f t="shared" si="16"/>
        <v xml:space="preserve"> Královéhradecký</v>
      </c>
      <c r="F27" s="421" t="str">
        <f t="shared" si="16"/>
        <v xml:space="preserve"> Liberecký</v>
      </c>
      <c r="G27" s="421" t="str">
        <f t="shared" si="16"/>
        <v xml:space="preserve"> Moravskoslezský</v>
      </c>
      <c r="H27" s="421" t="str">
        <f t="shared" si="16"/>
        <v xml:space="preserve"> Olomoucký</v>
      </c>
      <c r="I27" s="421" t="str">
        <f t="shared" si="16"/>
        <v xml:space="preserve"> Pardubický</v>
      </c>
      <c r="J27" s="421" t="str">
        <f t="shared" si="16"/>
        <v xml:space="preserve"> Plzeňský</v>
      </c>
      <c r="K27" s="421" t="str">
        <f t="shared" si="16"/>
        <v xml:space="preserve"> Hlavní město Praha</v>
      </c>
      <c r="L27" s="421" t="str">
        <f t="shared" si="16"/>
        <v xml:space="preserve"> Středočeský</v>
      </c>
      <c r="M27" s="421" t="str">
        <f t="shared" si="16"/>
        <v xml:space="preserve"> Ústecký</v>
      </c>
      <c r="N27" s="421" t="str">
        <f t="shared" si="16"/>
        <v xml:space="preserve"> Vysočina</v>
      </c>
      <c r="O27" s="421" t="str">
        <f t="shared" si="16"/>
        <v xml:space="preserve"> Zlínský</v>
      </c>
    </row>
    <row r="28" spans="1:34" ht="12" customHeight="1" x14ac:dyDescent="0.25">
      <c r="A28" s="1023">
        <v>2009</v>
      </c>
      <c r="B28" s="208">
        <v>302.93084228815121</v>
      </c>
      <c r="C28" s="235">
        <v>1165.5074973861369</v>
      </c>
      <c r="D28" s="209">
        <v>225.01010005300247</v>
      </c>
      <c r="E28" s="233">
        <v>340.35196520069883</v>
      </c>
      <c r="F28" s="209">
        <v>298.02197365545948</v>
      </c>
      <c r="G28" s="233">
        <v>927.37030180855493</v>
      </c>
      <c r="H28" s="209">
        <v>465.06465525732813</v>
      </c>
      <c r="I28" s="233">
        <v>362.99444617259678</v>
      </c>
      <c r="J28" s="209">
        <v>384.04370700386318</v>
      </c>
      <c r="K28" s="235">
        <v>986.43126677839712</v>
      </c>
      <c r="L28" s="745">
        <v>926.20279476493465</v>
      </c>
      <c r="M28" s="233">
        <v>756.15380000000005</v>
      </c>
      <c r="N28" s="209">
        <v>375.45449642958232</v>
      </c>
      <c r="O28" s="383">
        <v>428.37356207587885</v>
      </c>
      <c r="P28" s="209">
        <v>7943.9114088745846</v>
      </c>
      <c r="Q28" s="384">
        <v>217.38859112541564</v>
      </c>
      <c r="R28" s="1768">
        <v>8161.3</v>
      </c>
      <c r="S28" s="351"/>
      <c r="U28" s="1128"/>
      <c r="V28" s="1128"/>
      <c r="W28" s="1128"/>
      <c r="X28" s="1128"/>
      <c r="Y28" s="1128"/>
      <c r="Z28" s="1128"/>
      <c r="AA28" s="1128"/>
      <c r="AB28" s="1128"/>
      <c r="AC28" s="1128"/>
      <c r="AD28" s="1128"/>
      <c r="AE28" s="1128"/>
      <c r="AF28" s="1128"/>
      <c r="AG28" s="1128"/>
      <c r="AH28" s="1128"/>
    </row>
    <row r="29" spans="1:34" ht="12" customHeight="1" x14ac:dyDescent="0.25">
      <c r="A29" s="1024">
        <v>2010</v>
      </c>
      <c r="B29" s="210">
        <v>310.90603887456615</v>
      </c>
      <c r="C29" s="385">
        <v>1248.7110388745662</v>
      </c>
      <c r="D29" s="211">
        <v>253.16203887456615</v>
      </c>
      <c r="E29" s="385">
        <v>363.12303887456613</v>
      </c>
      <c r="F29" s="211">
        <v>383.34503887456617</v>
      </c>
      <c r="G29" s="385">
        <v>1046.2070388745663</v>
      </c>
      <c r="H29" s="211">
        <v>510.02803887456616</v>
      </c>
      <c r="I29" s="385">
        <v>412.02003887456613</v>
      </c>
      <c r="J29" s="211">
        <v>444.32903887456615</v>
      </c>
      <c r="K29" s="236">
        <v>1086.9650388745661</v>
      </c>
      <c r="L29" s="211">
        <v>1037.7280388745662</v>
      </c>
      <c r="M29" s="385">
        <v>811.07203887456626</v>
      </c>
      <c r="N29" s="211">
        <v>419.00003887456614</v>
      </c>
      <c r="O29" s="386">
        <v>475.42303887456615</v>
      </c>
      <c r="P29" s="211">
        <v>8802.0195442439253</v>
      </c>
      <c r="Q29" s="387">
        <v>177.18045575607383</v>
      </c>
      <c r="R29" s="1769">
        <v>8979.2000000000007</v>
      </c>
      <c r="S29" s="221"/>
      <c r="U29" s="1128"/>
      <c r="V29" s="1128"/>
      <c r="W29" s="1128"/>
      <c r="X29" s="1128"/>
      <c r="Y29" s="1128"/>
      <c r="Z29" s="1128"/>
      <c r="AA29" s="1128"/>
      <c r="AB29" s="1128"/>
      <c r="AC29" s="1128"/>
      <c r="AD29" s="1128"/>
      <c r="AE29" s="1128"/>
      <c r="AF29" s="1128"/>
      <c r="AG29" s="1128"/>
      <c r="AH29" s="1128"/>
    </row>
    <row r="30" spans="1:34" ht="12" customHeight="1" x14ac:dyDescent="0.25">
      <c r="A30" s="1023">
        <v>2011</v>
      </c>
      <c r="B30" s="208">
        <v>266.65683509880415</v>
      </c>
      <c r="C30" s="233">
        <v>1110.0808350988043</v>
      </c>
      <c r="D30" s="209">
        <v>227.27683509880418</v>
      </c>
      <c r="E30" s="233">
        <v>330.93283509880416</v>
      </c>
      <c r="F30" s="209">
        <v>344.76783509880414</v>
      </c>
      <c r="G30" s="233">
        <v>956.01683509880422</v>
      </c>
      <c r="H30" s="209">
        <v>471.46983509880414</v>
      </c>
      <c r="I30" s="233">
        <v>379.41883509880415</v>
      </c>
      <c r="J30" s="209">
        <v>393.45583509880413</v>
      </c>
      <c r="K30" s="235">
        <v>927.42183509880419</v>
      </c>
      <c r="L30" s="209">
        <v>945.24983509880417</v>
      </c>
      <c r="M30" s="233">
        <v>753.13683509880423</v>
      </c>
      <c r="N30" s="209">
        <v>375.92183509880414</v>
      </c>
      <c r="O30" s="383">
        <v>449.35683509880414</v>
      </c>
      <c r="P30" s="1113">
        <v>7931.163691383259</v>
      </c>
      <c r="Q30" s="384">
        <v>154.63630861674156</v>
      </c>
      <c r="R30" s="1768">
        <v>8085.8</v>
      </c>
      <c r="S30" s="354"/>
      <c r="U30" s="1128"/>
      <c r="V30" s="1128"/>
      <c r="W30" s="1128"/>
      <c r="X30" s="1128"/>
      <c r="Y30" s="1128"/>
      <c r="Z30" s="1128"/>
      <c r="AA30" s="1128"/>
      <c r="AB30" s="1128"/>
      <c r="AC30" s="1128"/>
      <c r="AD30" s="1128"/>
      <c r="AE30" s="1128"/>
      <c r="AF30" s="1128"/>
      <c r="AG30" s="1128"/>
      <c r="AH30" s="1128"/>
    </row>
    <row r="31" spans="1:34" ht="12" customHeight="1" x14ac:dyDescent="0.25">
      <c r="A31" s="1024">
        <v>2012</v>
      </c>
      <c r="B31" s="210">
        <v>266.97294206215321</v>
      </c>
      <c r="C31" s="385">
        <v>1110.3409420621533</v>
      </c>
      <c r="D31" s="211">
        <v>231.03194206215321</v>
      </c>
      <c r="E31" s="385">
        <v>338.0239420621532</v>
      </c>
      <c r="F31" s="211">
        <v>348.58294206215317</v>
      </c>
      <c r="G31" s="385">
        <v>938.42694206215322</v>
      </c>
      <c r="H31" s="211">
        <v>462.20494206215318</v>
      </c>
      <c r="I31" s="385">
        <v>382.95294206215317</v>
      </c>
      <c r="J31" s="211">
        <v>389.33294206215317</v>
      </c>
      <c r="K31" s="236">
        <v>948.46294206215327</v>
      </c>
      <c r="L31" s="211">
        <v>985.04694206215322</v>
      </c>
      <c r="M31" s="385">
        <v>777.95894206215326</v>
      </c>
      <c r="N31" s="211">
        <v>383.4539420621532</v>
      </c>
      <c r="O31" s="386">
        <v>447.02594206215321</v>
      </c>
      <c r="P31" s="211">
        <v>8009.819188870144</v>
      </c>
      <c r="Q31" s="387">
        <v>148.4058161801789</v>
      </c>
      <c r="R31" s="1769">
        <v>8158.2250050503235</v>
      </c>
      <c r="S31" s="221"/>
      <c r="U31" s="1128"/>
      <c r="V31" s="1128"/>
      <c r="W31" s="1128"/>
      <c r="X31" s="1128"/>
      <c r="Y31" s="1128"/>
      <c r="Z31" s="1128"/>
      <c r="AA31" s="1128"/>
      <c r="AB31" s="1128"/>
      <c r="AC31" s="1128"/>
      <c r="AD31" s="1128"/>
      <c r="AE31" s="1128"/>
      <c r="AF31" s="1128"/>
      <c r="AG31" s="1128"/>
      <c r="AH31" s="1128"/>
    </row>
    <row r="32" spans="1:34" ht="12" customHeight="1" x14ac:dyDescent="0.25">
      <c r="A32" s="1023">
        <v>2013</v>
      </c>
      <c r="B32" s="208">
        <v>267.00997620683597</v>
      </c>
      <c r="C32" s="233">
        <v>1122.6489762068361</v>
      </c>
      <c r="D32" s="209">
        <v>223.63997620683602</v>
      </c>
      <c r="E32" s="233">
        <v>332.145976206836</v>
      </c>
      <c r="F32" s="209">
        <v>357.82997620683602</v>
      </c>
      <c r="G32" s="233">
        <v>911.33697620683608</v>
      </c>
      <c r="H32" s="209">
        <v>458.27197620683597</v>
      </c>
      <c r="I32" s="233">
        <v>357.22597620683598</v>
      </c>
      <c r="J32" s="209">
        <v>384.71397620683598</v>
      </c>
      <c r="K32" s="235">
        <v>968.41997620683605</v>
      </c>
      <c r="L32" s="209">
        <v>1026.8499762068361</v>
      </c>
      <c r="M32" s="233">
        <v>881.43897620683606</v>
      </c>
      <c r="N32" s="209">
        <v>382.48097620683598</v>
      </c>
      <c r="O32" s="383">
        <v>450.43497620683598</v>
      </c>
      <c r="P32" s="209">
        <v>8124.4486668957034</v>
      </c>
      <c r="Q32" s="384">
        <v>152.64574787374585</v>
      </c>
      <c r="R32" s="1768">
        <v>8277.0944147694499</v>
      </c>
      <c r="S32" s="352"/>
      <c r="U32" s="1128"/>
      <c r="V32" s="1128"/>
      <c r="W32" s="1128"/>
      <c r="X32" s="1128"/>
      <c r="Y32" s="1128"/>
      <c r="Z32" s="1128"/>
      <c r="AA32" s="1128"/>
      <c r="AB32" s="1128"/>
      <c r="AC32" s="1128"/>
      <c r="AD32" s="1128"/>
      <c r="AE32" s="1128"/>
      <c r="AF32" s="1128"/>
      <c r="AG32" s="1128"/>
      <c r="AH32" s="1128"/>
    </row>
    <row r="33" spans="1:34" ht="12" customHeight="1" x14ac:dyDescent="0.25">
      <c r="A33" s="1024">
        <v>2014</v>
      </c>
      <c r="B33" s="210">
        <v>237.60887250261194</v>
      </c>
      <c r="C33" s="385">
        <v>953.537872502612</v>
      </c>
      <c r="D33" s="211">
        <v>195.81287250261195</v>
      </c>
      <c r="E33" s="385">
        <v>295.30887250261196</v>
      </c>
      <c r="F33" s="211">
        <v>301.83087250261195</v>
      </c>
      <c r="G33" s="385">
        <v>826.92887250261197</v>
      </c>
      <c r="H33" s="211">
        <v>406.33187250261193</v>
      </c>
      <c r="I33" s="385">
        <v>314.46887250261193</v>
      </c>
      <c r="J33" s="211">
        <v>343.03387250261193</v>
      </c>
      <c r="K33" s="236">
        <v>796.96987250261191</v>
      </c>
      <c r="L33" s="211">
        <v>933.27687250261192</v>
      </c>
      <c r="M33" s="385">
        <v>785.80087250261192</v>
      </c>
      <c r="N33" s="211">
        <v>328.19187250261194</v>
      </c>
      <c r="O33" s="386">
        <v>384.00487250261193</v>
      </c>
      <c r="P33" s="696">
        <v>7103.1072150365662</v>
      </c>
      <c r="Q33" s="387">
        <v>177.3125345628485</v>
      </c>
      <c r="R33" s="1769">
        <v>7280.4197495994158</v>
      </c>
      <c r="S33" s="221"/>
      <c r="U33" s="1128"/>
      <c r="V33" s="1128"/>
      <c r="W33" s="1128"/>
      <c r="X33" s="1128"/>
      <c r="Y33" s="1128"/>
      <c r="Z33" s="1128"/>
      <c r="AA33" s="1128"/>
      <c r="AB33" s="1128"/>
      <c r="AC33" s="1128"/>
      <c r="AD33" s="1128"/>
      <c r="AE33" s="1128"/>
      <c r="AF33" s="1128"/>
      <c r="AG33" s="1128"/>
      <c r="AH33" s="1128"/>
    </row>
    <row r="34" spans="1:34" ht="12" customHeight="1" x14ac:dyDescent="0.25">
      <c r="A34" s="1023">
        <v>2015</v>
      </c>
      <c r="B34" s="208">
        <v>256.49098662569412</v>
      </c>
      <c r="C34" s="233">
        <v>1034.957986625694</v>
      </c>
      <c r="D34" s="209">
        <v>206.74598662569414</v>
      </c>
      <c r="E34" s="233">
        <v>303.66698662569416</v>
      </c>
      <c r="F34" s="209">
        <v>321.82698662569413</v>
      </c>
      <c r="G34" s="233">
        <v>868.28898662569406</v>
      </c>
      <c r="H34" s="209">
        <v>424.93598662569417</v>
      </c>
      <c r="I34" s="233">
        <v>353.57898662569414</v>
      </c>
      <c r="J34" s="209">
        <v>358.32698662569413</v>
      </c>
      <c r="K34" s="235">
        <v>820.34098662569409</v>
      </c>
      <c r="L34" s="209">
        <v>963.11898662569411</v>
      </c>
      <c r="M34" s="233">
        <v>860.11298662569413</v>
      </c>
      <c r="N34" s="209">
        <v>329.97098662569414</v>
      </c>
      <c r="O34" s="383">
        <v>389.24398662569416</v>
      </c>
      <c r="P34" s="209">
        <v>7491.6078127597184</v>
      </c>
      <c r="Q34" s="384">
        <v>115.95682018521987</v>
      </c>
      <c r="R34" s="1768">
        <v>7607.5646329449382</v>
      </c>
      <c r="S34" s="352"/>
      <c r="U34" s="1128"/>
      <c r="V34" s="1128"/>
      <c r="W34" s="1128"/>
      <c r="X34" s="1128"/>
      <c r="Y34" s="1128"/>
      <c r="Z34" s="1128"/>
      <c r="AA34" s="1128"/>
      <c r="AB34" s="1128"/>
      <c r="AC34" s="1128"/>
      <c r="AD34" s="1128"/>
      <c r="AE34" s="1128"/>
      <c r="AF34" s="1128"/>
      <c r="AG34" s="1128"/>
      <c r="AH34" s="1128"/>
    </row>
    <row r="35" spans="1:34" ht="12" customHeight="1" x14ac:dyDescent="0.25">
      <c r="A35" s="1024">
        <v>2016</v>
      </c>
      <c r="B35" s="210">
        <v>274.84591988778703</v>
      </c>
      <c r="C35" s="385">
        <v>1087.0979198877869</v>
      </c>
      <c r="D35" s="211">
        <v>218.59291988778699</v>
      </c>
      <c r="E35" s="385">
        <v>325.844919887787</v>
      </c>
      <c r="F35" s="211">
        <v>340.25691988778703</v>
      </c>
      <c r="G35" s="385">
        <v>915.82291988778695</v>
      </c>
      <c r="H35" s="211">
        <v>458.87691988778704</v>
      </c>
      <c r="I35" s="385">
        <v>368.89491988778701</v>
      </c>
      <c r="J35" s="211">
        <v>379.67791988778703</v>
      </c>
      <c r="K35" s="236">
        <v>886.344919887787</v>
      </c>
      <c r="L35" s="211">
        <v>1035.4359198877869</v>
      </c>
      <c r="M35" s="385">
        <v>1098.317919887787</v>
      </c>
      <c r="N35" s="211">
        <v>348.844919887787</v>
      </c>
      <c r="O35" s="386">
        <v>420.15791988778705</v>
      </c>
      <c r="P35" s="211">
        <v>8159.0128784290182</v>
      </c>
      <c r="Q35" s="387">
        <v>96.121355104837562</v>
      </c>
      <c r="R35" s="1769">
        <v>8255.1342335338559</v>
      </c>
      <c r="S35" s="221"/>
      <c r="U35" s="1128"/>
      <c r="V35" s="1128"/>
      <c r="W35" s="1128"/>
      <c r="X35" s="1128"/>
      <c r="Y35" s="1128"/>
      <c r="Z35" s="1128"/>
      <c r="AA35" s="1128"/>
      <c r="AB35" s="1128"/>
      <c r="AC35" s="1128"/>
      <c r="AD35" s="1128"/>
      <c r="AE35" s="1128"/>
      <c r="AF35" s="1128"/>
      <c r="AG35" s="1128"/>
      <c r="AH35" s="1128"/>
    </row>
    <row r="36" spans="1:34" ht="12" customHeight="1" x14ac:dyDescent="0.25">
      <c r="A36" s="1023">
        <v>2017</v>
      </c>
      <c r="B36" s="208">
        <v>279.91385512014267</v>
      </c>
      <c r="C36" s="233">
        <v>1125.2696786804322</v>
      </c>
      <c r="D36" s="209">
        <v>222.10284642420908</v>
      </c>
      <c r="E36" s="233">
        <v>351.06345530495935</v>
      </c>
      <c r="F36" s="209">
        <v>349.5550017662523</v>
      </c>
      <c r="G36" s="233">
        <v>910.98990233157679</v>
      </c>
      <c r="H36" s="209">
        <v>479.90002294161627</v>
      </c>
      <c r="I36" s="233">
        <v>397.83733143096401</v>
      </c>
      <c r="J36" s="209">
        <v>392.60095842059661</v>
      </c>
      <c r="K36" s="235">
        <v>912.22504782138594</v>
      </c>
      <c r="L36" s="209">
        <v>1077.7049398817649</v>
      </c>
      <c r="M36" s="233">
        <v>1131.9939891683503</v>
      </c>
      <c r="N36" s="209">
        <v>355.36641062466811</v>
      </c>
      <c r="O36" s="383">
        <v>433.05959417613718</v>
      </c>
      <c r="P36" s="1113">
        <v>8419.5830340930552</v>
      </c>
      <c r="Q36" s="384">
        <v>107.89971932586282</v>
      </c>
      <c r="R36" s="1768">
        <v>8527.4827534189189</v>
      </c>
      <c r="S36" s="352"/>
      <c r="U36" s="1128"/>
      <c r="V36" s="1128"/>
      <c r="W36" s="1128"/>
      <c r="X36" s="1128"/>
      <c r="Y36" s="1128"/>
      <c r="Z36" s="1128"/>
      <c r="AA36" s="1128"/>
      <c r="AB36" s="1128"/>
      <c r="AC36" s="1128"/>
      <c r="AD36" s="1128"/>
      <c r="AE36" s="1128"/>
      <c r="AF36" s="1128"/>
      <c r="AG36" s="1128"/>
      <c r="AH36" s="1128"/>
    </row>
    <row r="37" spans="1:34" ht="12" customHeight="1" x14ac:dyDescent="0.25">
      <c r="A37" s="1023">
        <v>2018</v>
      </c>
      <c r="B37" s="208">
        <f>B24</f>
        <v>271.61604691470001</v>
      </c>
      <c r="C37" s="235">
        <f t="shared" ref="C37:O37" si="17">C24</f>
        <v>1058.7058999999999</v>
      </c>
      <c r="D37" s="745">
        <f t="shared" si="17"/>
        <v>213.16339999999997</v>
      </c>
      <c r="E37" s="235">
        <f t="shared" si="17"/>
        <v>342.08510000000001</v>
      </c>
      <c r="F37" s="745">
        <f t="shared" si="17"/>
        <v>327.18510000000003</v>
      </c>
      <c r="G37" s="235">
        <f t="shared" si="17"/>
        <v>878.00213199999996</v>
      </c>
      <c r="H37" s="745">
        <f t="shared" si="17"/>
        <v>457.59429999999998</v>
      </c>
      <c r="I37" s="235">
        <f t="shared" si="17"/>
        <v>374.92409999999995</v>
      </c>
      <c r="J37" s="745">
        <f t="shared" si="17"/>
        <v>363.91340000000002</v>
      </c>
      <c r="K37" s="235">
        <f t="shared" si="17"/>
        <v>852.04543613082001</v>
      </c>
      <c r="L37" s="745">
        <f t="shared" si="17"/>
        <v>1040.3693189999999</v>
      </c>
      <c r="M37" s="235">
        <f t="shared" si="17"/>
        <v>1118.2678109999999</v>
      </c>
      <c r="N37" s="745">
        <f t="shared" si="17"/>
        <v>334.54324700939998</v>
      </c>
      <c r="O37" s="390">
        <f t="shared" si="17"/>
        <v>418.35169999999999</v>
      </c>
      <c r="P37" s="209">
        <f t="shared" ref="P37" si="18">SUM(B37:O37)</f>
        <v>8050.7669920549206</v>
      </c>
      <c r="Q37" s="384">
        <f>Q24</f>
        <v>131.96193493334775</v>
      </c>
      <c r="R37" s="1768">
        <f>P37+Q37</f>
        <v>8182.7289269882685</v>
      </c>
      <c r="S37" s="352"/>
      <c r="U37" s="1128"/>
      <c r="V37" s="1128"/>
      <c r="W37" s="1128"/>
      <c r="X37" s="1128"/>
      <c r="Y37" s="1128"/>
      <c r="Z37" s="1128"/>
      <c r="AA37" s="1128"/>
      <c r="AB37" s="1128"/>
      <c r="AC37" s="1128"/>
      <c r="AD37" s="1128"/>
      <c r="AE37" s="1128"/>
      <c r="AF37" s="1128"/>
      <c r="AG37" s="1128"/>
      <c r="AH37" s="1128"/>
    </row>
    <row r="38" spans="1:34" ht="11.1" customHeight="1" x14ac:dyDescent="0.25">
      <c r="A38" s="511"/>
      <c r="B38" s="745"/>
      <c r="C38" s="209"/>
      <c r="D38" s="209"/>
      <c r="E38" s="209"/>
      <c r="F38" s="209"/>
      <c r="G38" s="209"/>
      <c r="H38" s="209"/>
      <c r="I38" s="209"/>
      <c r="J38" s="209"/>
      <c r="K38" s="745"/>
      <c r="L38" s="209"/>
      <c r="M38" s="209"/>
      <c r="N38" s="209"/>
      <c r="O38" s="209"/>
      <c r="P38" s="209"/>
      <c r="Q38" s="209"/>
      <c r="R38" s="209"/>
      <c r="S38" s="352"/>
      <c r="U38" s="1128"/>
      <c r="V38" s="1128"/>
      <c r="W38" s="1128"/>
      <c r="X38" s="1128"/>
      <c r="Y38" s="1128"/>
      <c r="Z38" s="1128"/>
      <c r="AA38" s="1128"/>
      <c r="AB38" s="1128"/>
      <c r="AC38" s="1128"/>
      <c r="AD38" s="1128"/>
      <c r="AE38" s="1128"/>
      <c r="AF38" s="1128"/>
      <c r="AG38" s="1128"/>
      <c r="AH38" s="1128"/>
    </row>
    <row r="39" spans="1:34" ht="11.1" customHeight="1" x14ac:dyDescent="0.25">
      <c r="A39" s="511"/>
      <c r="B39" s="2730" t="s">
        <v>524</v>
      </c>
      <c r="C39" s="2731"/>
      <c r="D39" s="2731"/>
      <c r="E39" s="2731"/>
      <c r="F39" s="2731"/>
      <c r="G39" s="2731"/>
      <c r="H39" s="2731"/>
      <c r="I39" s="2731"/>
      <c r="J39" s="2731"/>
      <c r="K39" s="2731"/>
      <c r="L39" s="2731"/>
      <c r="M39" s="2731"/>
      <c r="N39" s="2731"/>
      <c r="O39" s="2731"/>
      <c r="P39" s="2731"/>
      <c r="Q39" s="2731"/>
      <c r="R39" s="2732"/>
      <c r="S39" s="352"/>
      <c r="U39" s="1128"/>
      <c r="V39" s="1128"/>
      <c r="W39" s="1128"/>
      <c r="X39" s="1128"/>
      <c r="Y39" s="1128"/>
      <c r="Z39" s="1128"/>
      <c r="AA39" s="1128"/>
      <c r="AB39" s="1128"/>
      <c r="AC39" s="1128"/>
      <c r="AD39" s="1128"/>
      <c r="AE39" s="1128"/>
      <c r="AF39" s="1128"/>
      <c r="AG39" s="1128"/>
      <c r="AH39" s="1128"/>
    </row>
    <row r="40" spans="1:34" ht="15" customHeight="1" x14ac:dyDescent="0.25">
      <c r="A40" s="511"/>
      <c r="B40" s="2730"/>
      <c r="C40" s="2731"/>
      <c r="D40" s="2731"/>
      <c r="E40" s="2731"/>
      <c r="F40" s="2731"/>
      <c r="G40" s="2731"/>
      <c r="H40" s="2731"/>
      <c r="I40" s="2731"/>
      <c r="J40" s="2731"/>
      <c r="K40" s="2731"/>
      <c r="L40" s="2731"/>
      <c r="M40" s="2731"/>
      <c r="N40" s="2731"/>
      <c r="O40" s="2731"/>
      <c r="P40" s="2731"/>
      <c r="Q40" s="2731"/>
      <c r="R40" s="2732"/>
      <c r="S40" s="18"/>
    </row>
    <row r="41" spans="1:34" ht="11.1" customHeight="1" x14ac:dyDescent="0.25">
      <c r="A41" s="511"/>
      <c r="B41" s="745"/>
      <c r="C41" s="745"/>
      <c r="D41" s="745"/>
      <c r="E41" s="745"/>
      <c r="F41" s="745"/>
      <c r="G41" s="745"/>
      <c r="H41" s="745"/>
      <c r="I41" s="745"/>
      <c r="J41" s="745"/>
      <c r="K41" s="745"/>
      <c r="L41" s="745"/>
      <c r="M41" s="745"/>
      <c r="N41" s="745"/>
      <c r="O41" s="745"/>
      <c r="P41" s="745"/>
      <c r="Q41" s="745"/>
      <c r="R41" s="745"/>
      <c r="S41" s="18"/>
    </row>
    <row r="42" spans="1:34" ht="11.1" customHeight="1" x14ac:dyDescent="0.25">
      <c r="A42" s="511"/>
      <c r="B42" s="745"/>
      <c r="C42" s="745"/>
      <c r="D42" s="745"/>
      <c r="E42" s="745"/>
      <c r="F42" s="745"/>
      <c r="G42" s="745"/>
      <c r="H42" s="745"/>
      <c r="I42" s="745"/>
      <c r="J42" s="745"/>
      <c r="K42" s="745"/>
      <c r="L42" s="745"/>
      <c r="M42" s="745"/>
      <c r="N42" s="745"/>
      <c r="O42" s="745"/>
      <c r="P42" s="745"/>
      <c r="Q42" s="745"/>
      <c r="R42" s="745"/>
      <c r="S42" s="18"/>
    </row>
    <row r="43" spans="1:34" ht="11.1" customHeight="1" x14ac:dyDescent="0.25">
      <c r="A43" s="511"/>
      <c r="B43" s="745"/>
      <c r="C43" s="745"/>
      <c r="D43" s="745"/>
      <c r="E43" s="745"/>
      <c r="F43" s="745"/>
      <c r="G43" s="745"/>
      <c r="H43" s="745"/>
      <c r="I43" s="745"/>
      <c r="J43" s="745"/>
      <c r="K43" s="745"/>
      <c r="L43" s="745"/>
      <c r="M43" s="745"/>
      <c r="N43" s="745"/>
      <c r="O43" s="745"/>
      <c r="P43" s="745"/>
      <c r="Q43" s="745"/>
      <c r="R43" s="745"/>
      <c r="S43" s="18"/>
    </row>
    <row r="44" spans="1:34" ht="11.1" customHeight="1" x14ac:dyDescent="0.25">
      <c r="A44" s="511"/>
      <c r="B44" s="745"/>
      <c r="C44" s="745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18"/>
    </row>
    <row r="45" spans="1:34" ht="11.1" customHeight="1" x14ac:dyDescent="0.25">
      <c r="A45" s="511"/>
      <c r="B45" s="745"/>
      <c r="C45" s="745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18"/>
    </row>
    <row r="46" spans="1:34" ht="11.1" customHeight="1" x14ac:dyDescent="0.25">
      <c r="A46" s="511"/>
      <c r="B46" s="745"/>
      <c r="C46" s="745"/>
      <c r="D46" s="745"/>
      <c r="E46" s="745"/>
      <c r="F46" s="745"/>
      <c r="G46" s="745"/>
      <c r="H46" s="745"/>
      <c r="I46" s="745"/>
      <c r="J46" s="745"/>
      <c r="K46" s="745"/>
      <c r="L46" s="745"/>
      <c r="M46" s="745"/>
      <c r="N46" s="745"/>
      <c r="O46" s="745"/>
      <c r="P46" s="745"/>
      <c r="Q46" s="745"/>
      <c r="R46" s="745"/>
      <c r="S46" s="18"/>
    </row>
    <row r="47" spans="1:34" x14ac:dyDescent="0.25">
      <c r="A47" s="1131"/>
      <c r="S47" s="18"/>
    </row>
    <row r="48" spans="1:34" x14ac:dyDescent="0.25">
      <c r="A48" s="1131"/>
      <c r="S48" s="18"/>
    </row>
    <row r="49" spans="1:19" x14ac:dyDescent="0.25">
      <c r="A49" s="1131"/>
      <c r="S49" s="18"/>
    </row>
    <row r="50" spans="1:19" x14ac:dyDescent="0.25">
      <c r="A50" s="1131"/>
      <c r="S50" s="18"/>
    </row>
    <row r="51" spans="1:19" x14ac:dyDescent="0.25">
      <c r="A51" s="1131"/>
      <c r="S51" s="18"/>
    </row>
    <row r="52" spans="1:19" x14ac:dyDescent="0.25">
      <c r="A52" s="1131"/>
      <c r="S52" s="18"/>
    </row>
    <row r="53" spans="1:19" x14ac:dyDescent="0.25">
      <c r="A53" s="1131"/>
      <c r="S53" s="18"/>
    </row>
    <row r="54" spans="1:19" x14ac:dyDescent="0.25">
      <c r="A54" s="1131"/>
      <c r="S54" s="18"/>
    </row>
    <row r="55" spans="1:19" x14ac:dyDescent="0.25">
      <c r="A55" s="1131"/>
      <c r="S55" s="18"/>
    </row>
    <row r="56" spans="1:19" x14ac:dyDescent="0.25">
      <c r="A56" s="1131"/>
      <c r="S56" s="18"/>
    </row>
    <row r="57" spans="1:19" x14ac:dyDescent="0.25">
      <c r="A57" s="1131"/>
      <c r="S57" s="18"/>
    </row>
  </sheetData>
  <sortState ref="V7:AC20">
    <sortCondition ref="V7"/>
  </sortState>
  <mergeCells count="6">
    <mergeCell ref="B39:R40"/>
    <mergeCell ref="B26:R26"/>
    <mergeCell ref="A3:I3"/>
    <mergeCell ref="B4:R4"/>
    <mergeCell ref="A2:P2"/>
    <mergeCell ref="Q2:S2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>
    <oddFooter>&amp;C45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view="pageBreakPreview" topLeftCell="A7" zoomScaleNormal="100" zoomScaleSheetLayoutView="100" workbookViewId="0">
      <selection activeCell="Q3" sqref="Q3"/>
    </sheetView>
  </sheetViews>
  <sheetFormatPr defaultRowHeight="12.75" x14ac:dyDescent="0.25"/>
  <cols>
    <col min="1" max="1" width="7" style="13" customWidth="1"/>
    <col min="2" max="18" width="5.42578125" style="13" customWidth="1"/>
    <col min="19" max="19" width="1.7109375" style="13" customWidth="1"/>
    <col min="20" max="20" width="9.28515625" style="13" bestFit="1" customWidth="1"/>
    <col min="21" max="21" width="11.42578125" style="13" bestFit="1" customWidth="1"/>
    <col min="22" max="22" width="11.5703125" style="13" customWidth="1"/>
    <col min="23" max="23" width="10.85546875" style="13" bestFit="1" customWidth="1"/>
    <col min="24" max="260" width="9.140625" style="13"/>
    <col min="261" max="273" width="10.7109375" style="13" customWidth="1"/>
    <col min="274" max="516" width="9.140625" style="13"/>
    <col min="517" max="529" width="10.7109375" style="13" customWidth="1"/>
    <col min="530" max="772" width="9.140625" style="13"/>
    <col min="773" max="785" width="10.7109375" style="13" customWidth="1"/>
    <col min="786" max="1028" width="9.140625" style="13"/>
    <col min="1029" max="1041" width="10.7109375" style="13" customWidth="1"/>
    <col min="1042" max="1284" width="9.140625" style="13"/>
    <col min="1285" max="1297" width="10.7109375" style="13" customWidth="1"/>
    <col min="1298" max="1540" width="9.140625" style="13"/>
    <col min="1541" max="1553" width="10.7109375" style="13" customWidth="1"/>
    <col min="1554" max="1796" width="9.140625" style="13"/>
    <col min="1797" max="1809" width="10.7109375" style="13" customWidth="1"/>
    <col min="1810" max="2052" width="9.140625" style="13"/>
    <col min="2053" max="2065" width="10.7109375" style="13" customWidth="1"/>
    <col min="2066" max="2308" width="9.140625" style="13"/>
    <col min="2309" max="2321" width="10.7109375" style="13" customWidth="1"/>
    <col min="2322" max="2564" width="9.140625" style="13"/>
    <col min="2565" max="2577" width="10.7109375" style="13" customWidth="1"/>
    <col min="2578" max="2820" width="9.140625" style="13"/>
    <col min="2821" max="2833" width="10.7109375" style="13" customWidth="1"/>
    <col min="2834" max="3076" width="9.140625" style="13"/>
    <col min="3077" max="3089" width="10.7109375" style="13" customWidth="1"/>
    <col min="3090" max="3332" width="9.140625" style="13"/>
    <col min="3333" max="3345" width="10.7109375" style="13" customWidth="1"/>
    <col min="3346" max="3588" width="9.140625" style="13"/>
    <col min="3589" max="3601" width="10.7109375" style="13" customWidth="1"/>
    <col min="3602" max="3844" width="9.140625" style="13"/>
    <col min="3845" max="3857" width="10.7109375" style="13" customWidth="1"/>
    <col min="3858" max="4100" width="9.140625" style="13"/>
    <col min="4101" max="4113" width="10.7109375" style="13" customWidth="1"/>
    <col min="4114" max="4356" width="9.140625" style="13"/>
    <col min="4357" max="4369" width="10.7109375" style="13" customWidth="1"/>
    <col min="4370" max="4612" width="9.140625" style="13"/>
    <col min="4613" max="4625" width="10.7109375" style="13" customWidth="1"/>
    <col min="4626" max="4868" width="9.140625" style="13"/>
    <col min="4869" max="4881" width="10.7109375" style="13" customWidth="1"/>
    <col min="4882" max="5124" width="9.140625" style="13"/>
    <col min="5125" max="5137" width="10.7109375" style="13" customWidth="1"/>
    <col min="5138" max="5380" width="9.140625" style="13"/>
    <col min="5381" max="5393" width="10.7109375" style="13" customWidth="1"/>
    <col min="5394" max="5636" width="9.140625" style="13"/>
    <col min="5637" max="5649" width="10.7109375" style="13" customWidth="1"/>
    <col min="5650" max="5892" width="9.140625" style="13"/>
    <col min="5893" max="5905" width="10.7109375" style="13" customWidth="1"/>
    <col min="5906" max="6148" width="9.140625" style="13"/>
    <col min="6149" max="6161" width="10.7109375" style="13" customWidth="1"/>
    <col min="6162" max="6404" width="9.140625" style="13"/>
    <col min="6405" max="6417" width="10.7109375" style="13" customWidth="1"/>
    <col min="6418" max="6660" width="9.140625" style="13"/>
    <col min="6661" max="6673" width="10.7109375" style="13" customWidth="1"/>
    <col min="6674" max="6916" width="9.140625" style="13"/>
    <col min="6917" max="6929" width="10.7109375" style="13" customWidth="1"/>
    <col min="6930" max="7172" width="9.140625" style="13"/>
    <col min="7173" max="7185" width="10.7109375" style="13" customWidth="1"/>
    <col min="7186" max="7428" width="9.140625" style="13"/>
    <col min="7429" max="7441" width="10.7109375" style="13" customWidth="1"/>
    <col min="7442" max="7684" width="9.140625" style="13"/>
    <col min="7685" max="7697" width="10.7109375" style="13" customWidth="1"/>
    <col min="7698" max="7940" width="9.140625" style="13"/>
    <col min="7941" max="7953" width="10.7109375" style="13" customWidth="1"/>
    <col min="7954" max="8196" width="9.140625" style="13"/>
    <col min="8197" max="8209" width="10.7109375" style="13" customWidth="1"/>
    <col min="8210" max="8452" width="9.140625" style="13"/>
    <col min="8453" max="8465" width="10.7109375" style="13" customWidth="1"/>
    <col min="8466" max="8708" width="9.140625" style="13"/>
    <col min="8709" max="8721" width="10.7109375" style="13" customWidth="1"/>
    <col min="8722" max="8964" width="9.140625" style="13"/>
    <col min="8965" max="8977" width="10.7109375" style="13" customWidth="1"/>
    <col min="8978" max="9220" width="9.140625" style="13"/>
    <col min="9221" max="9233" width="10.7109375" style="13" customWidth="1"/>
    <col min="9234" max="9476" width="9.140625" style="13"/>
    <col min="9477" max="9489" width="10.7109375" style="13" customWidth="1"/>
    <col min="9490" max="9732" width="9.140625" style="13"/>
    <col min="9733" max="9745" width="10.7109375" style="13" customWidth="1"/>
    <col min="9746" max="9988" width="9.140625" style="13"/>
    <col min="9989" max="10001" width="10.7109375" style="13" customWidth="1"/>
    <col min="10002" max="10244" width="9.140625" style="13"/>
    <col min="10245" max="10257" width="10.7109375" style="13" customWidth="1"/>
    <col min="10258" max="10500" width="9.140625" style="13"/>
    <col min="10501" max="10513" width="10.7109375" style="13" customWidth="1"/>
    <col min="10514" max="10756" width="9.140625" style="13"/>
    <col min="10757" max="10769" width="10.7109375" style="13" customWidth="1"/>
    <col min="10770" max="11012" width="9.140625" style="13"/>
    <col min="11013" max="11025" width="10.7109375" style="13" customWidth="1"/>
    <col min="11026" max="11268" width="9.140625" style="13"/>
    <col min="11269" max="11281" width="10.7109375" style="13" customWidth="1"/>
    <col min="11282" max="11524" width="9.140625" style="13"/>
    <col min="11525" max="11537" width="10.7109375" style="13" customWidth="1"/>
    <col min="11538" max="11780" width="9.140625" style="13"/>
    <col min="11781" max="11793" width="10.7109375" style="13" customWidth="1"/>
    <col min="11794" max="12036" width="9.140625" style="13"/>
    <col min="12037" max="12049" width="10.7109375" style="13" customWidth="1"/>
    <col min="12050" max="12292" width="9.140625" style="13"/>
    <col min="12293" max="12305" width="10.7109375" style="13" customWidth="1"/>
    <col min="12306" max="12548" width="9.140625" style="13"/>
    <col min="12549" max="12561" width="10.7109375" style="13" customWidth="1"/>
    <col min="12562" max="12804" width="9.140625" style="13"/>
    <col min="12805" max="12817" width="10.7109375" style="13" customWidth="1"/>
    <col min="12818" max="13060" width="9.140625" style="13"/>
    <col min="13061" max="13073" width="10.7109375" style="13" customWidth="1"/>
    <col min="13074" max="13316" width="9.140625" style="13"/>
    <col min="13317" max="13329" width="10.7109375" style="13" customWidth="1"/>
    <col min="13330" max="13572" width="9.140625" style="13"/>
    <col min="13573" max="13585" width="10.7109375" style="13" customWidth="1"/>
    <col min="13586" max="13828" width="9.140625" style="13"/>
    <col min="13829" max="13841" width="10.7109375" style="13" customWidth="1"/>
    <col min="13842" max="14084" width="9.140625" style="13"/>
    <col min="14085" max="14097" width="10.7109375" style="13" customWidth="1"/>
    <col min="14098" max="14340" width="9.140625" style="13"/>
    <col min="14341" max="14353" width="10.7109375" style="13" customWidth="1"/>
    <col min="14354" max="14596" width="9.140625" style="13"/>
    <col min="14597" max="14609" width="10.7109375" style="13" customWidth="1"/>
    <col min="14610" max="14852" width="9.140625" style="13"/>
    <col min="14853" max="14865" width="10.7109375" style="13" customWidth="1"/>
    <col min="14866" max="15108" width="9.140625" style="13"/>
    <col min="15109" max="15121" width="10.7109375" style="13" customWidth="1"/>
    <col min="15122" max="15364" width="9.140625" style="13"/>
    <col min="15365" max="15377" width="10.7109375" style="13" customWidth="1"/>
    <col min="15378" max="15620" width="9.140625" style="13"/>
    <col min="15621" max="15633" width="10.7109375" style="13" customWidth="1"/>
    <col min="15634" max="15876" width="9.140625" style="13"/>
    <col min="15877" max="15889" width="10.7109375" style="13" customWidth="1"/>
    <col min="15890" max="16132" width="9.140625" style="13"/>
    <col min="16133" max="16145" width="10.7109375" style="13" customWidth="1"/>
    <col min="16146" max="16384" width="9.140625" style="13"/>
  </cols>
  <sheetData>
    <row r="1" spans="1:29" ht="13.5" customHeight="1" x14ac:dyDescent="0.25">
      <c r="S1" s="14"/>
    </row>
    <row r="2" spans="1:29" ht="20.100000000000001" customHeight="1" thickBot="1" x14ac:dyDescent="0.3">
      <c r="A2" s="2324" t="s">
        <v>521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2324"/>
      <c r="O2" s="2324"/>
      <c r="P2" s="2324"/>
      <c r="Q2" s="2401" t="s">
        <v>789</v>
      </c>
      <c r="R2" s="2401"/>
      <c r="S2" s="2401"/>
    </row>
    <row r="3" spans="1:29" ht="12" customHeight="1" x14ac:dyDescent="0.25">
      <c r="A3" s="2734"/>
      <c r="B3" s="2734"/>
      <c r="C3" s="2734"/>
      <c r="D3" s="2734"/>
      <c r="E3" s="2734"/>
      <c r="F3" s="2734"/>
      <c r="G3" s="2734"/>
      <c r="H3" s="2734"/>
      <c r="I3" s="2734"/>
      <c r="J3" s="16"/>
      <c r="K3" s="15"/>
      <c r="L3" s="15"/>
      <c r="M3" s="15"/>
      <c r="N3" s="15"/>
      <c r="O3" s="15"/>
      <c r="P3" s="15"/>
      <c r="Q3" s="15"/>
      <c r="R3" s="15"/>
    </row>
    <row r="4" spans="1:29" ht="33.75" customHeight="1" x14ac:dyDescent="0.25">
      <c r="A4" s="1074"/>
      <c r="B4" s="2392" t="s">
        <v>672</v>
      </c>
      <c r="C4" s="2392"/>
      <c r="D4" s="2392"/>
      <c r="E4" s="2392"/>
      <c r="F4" s="2392"/>
      <c r="G4" s="2392"/>
      <c r="H4" s="2392"/>
      <c r="I4" s="2392"/>
      <c r="J4" s="2392"/>
      <c r="K4" s="2392"/>
      <c r="L4" s="2392"/>
      <c r="M4" s="2392"/>
      <c r="N4" s="2392"/>
      <c r="O4" s="2392"/>
      <c r="P4" s="2392"/>
      <c r="Q4" s="2392"/>
      <c r="R4" s="2392"/>
    </row>
    <row r="5" spans="1:29" ht="72" customHeight="1" x14ac:dyDescent="0.25">
      <c r="A5" s="802" t="str">
        <f>' 15'!A7</f>
        <v>období</v>
      </c>
      <c r="B5" s="1108" t="s">
        <v>333</v>
      </c>
      <c r="C5" s="1109" t="s">
        <v>334</v>
      </c>
      <c r="D5" s="1110" t="s">
        <v>335</v>
      </c>
      <c r="E5" s="1109" t="s">
        <v>406</v>
      </c>
      <c r="F5" s="1110" t="s">
        <v>336</v>
      </c>
      <c r="G5" s="1109" t="s">
        <v>337</v>
      </c>
      <c r="H5" s="1110" t="s">
        <v>338</v>
      </c>
      <c r="I5" s="1109" t="s">
        <v>339</v>
      </c>
      <c r="J5" s="1110" t="s">
        <v>340</v>
      </c>
      <c r="K5" s="1109" t="s">
        <v>519</v>
      </c>
      <c r="L5" s="1110" t="s">
        <v>342</v>
      </c>
      <c r="M5" s="1109" t="s">
        <v>343</v>
      </c>
      <c r="N5" s="1110" t="s">
        <v>344</v>
      </c>
      <c r="O5" s="1111" t="s">
        <v>345</v>
      </c>
      <c r="P5" s="1110" t="s">
        <v>346</v>
      </c>
      <c r="Q5" s="1112" t="s">
        <v>518</v>
      </c>
      <c r="R5" s="1767" t="s">
        <v>332</v>
      </c>
      <c r="S5" s="70"/>
    </row>
    <row r="6" spans="1:29" ht="12" customHeight="1" x14ac:dyDescent="0.25">
      <c r="A6" s="1072" t="str">
        <f>' 15'!A8</f>
        <v>leden</v>
      </c>
      <c r="B6" s="208">
        <v>388.97257780999996</v>
      </c>
      <c r="C6" s="235">
        <v>1680.8530464999999</v>
      </c>
      <c r="D6" s="209">
        <v>297.19346813999988</v>
      </c>
      <c r="E6" s="233">
        <v>522.56198472000005</v>
      </c>
      <c r="F6" s="209">
        <v>494.63537458999997</v>
      </c>
      <c r="G6" s="233">
        <v>1195.6414799299998</v>
      </c>
      <c r="H6" s="209">
        <v>674.31523970000001</v>
      </c>
      <c r="I6" s="233">
        <v>547.99251864999985</v>
      </c>
      <c r="J6" s="209">
        <v>523.9179757899999</v>
      </c>
      <c r="K6" s="235">
        <v>1347.6219162999998</v>
      </c>
      <c r="L6" s="745">
        <v>1449.1418138400002</v>
      </c>
      <c r="M6" s="233">
        <v>1102.5232379299996</v>
      </c>
      <c r="N6" s="209">
        <v>506.08349303</v>
      </c>
      <c r="O6" s="383">
        <v>625.70503403000009</v>
      </c>
      <c r="P6" s="209">
        <f>SUM(B6:O6)</f>
        <v>11357.159160959998</v>
      </c>
      <c r="Q6" s="384">
        <v>195.32006127499997</v>
      </c>
      <c r="R6" s="1768">
        <f>SUM(P6:Q6)</f>
        <v>11552.479222234999</v>
      </c>
      <c r="S6" s="351"/>
      <c r="T6" s="207"/>
      <c r="U6" s="207"/>
      <c r="V6" s="31"/>
      <c r="W6" s="31"/>
    </row>
    <row r="7" spans="1:29" ht="12" customHeight="1" x14ac:dyDescent="0.25">
      <c r="A7" s="511" t="str">
        <f>' 15'!A9</f>
        <v>únor</v>
      </c>
      <c r="B7" s="208">
        <v>427.23362213000001</v>
      </c>
      <c r="C7" s="233">
        <v>1750.66129566</v>
      </c>
      <c r="D7" s="209">
        <v>313.43651700999993</v>
      </c>
      <c r="E7" s="233">
        <v>536.48782843999993</v>
      </c>
      <c r="F7" s="209">
        <v>523.98838392000005</v>
      </c>
      <c r="G7" s="233">
        <v>1266.60506586</v>
      </c>
      <c r="H7" s="209">
        <v>713.81701507999992</v>
      </c>
      <c r="I7" s="233">
        <v>589.76941491000002</v>
      </c>
      <c r="J7" s="209">
        <v>567.62715170999991</v>
      </c>
      <c r="K7" s="235">
        <v>1510.5458306799999</v>
      </c>
      <c r="L7" s="209">
        <v>1434.7508097499999</v>
      </c>
      <c r="M7" s="233">
        <v>1291.8250774399999</v>
      </c>
      <c r="N7" s="209">
        <v>533.91558430999987</v>
      </c>
      <c r="O7" s="383">
        <v>670.91807319999987</v>
      </c>
      <c r="P7" s="209">
        <f t="shared" ref="P7:P17" si="0">SUM(B7:O7)</f>
        <v>12131.581670099999</v>
      </c>
      <c r="Q7" s="384">
        <v>213.69163644600002</v>
      </c>
      <c r="R7" s="1768">
        <f t="shared" ref="R7:R17" si="1">SUM(P7:Q7)</f>
        <v>12345.273306545998</v>
      </c>
      <c r="S7" s="352"/>
      <c r="T7" s="37"/>
      <c r="U7" s="207"/>
      <c r="V7" s="1121"/>
      <c r="W7" s="1120"/>
      <c r="X7" s="1119"/>
      <c r="Y7" s="1119"/>
      <c r="Z7" s="1119"/>
      <c r="AA7" s="1119"/>
      <c r="AB7" s="1119"/>
      <c r="AC7" s="1118"/>
    </row>
    <row r="8" spans="1:29" ht="12" customHeight="1" x14ac:dyDescent="0.25">
      <c r="A8" s="1481" t="str">
        <f>' 15'!A10</f>
        <v>březen</v>
      </c>
      <c r="B8" s="210">
        <v>406.59267938000005</v>
      </c>
      <c r="C8" s="385">
        <v>1664.3643838600001</v>
      </c>
      <c r="D8" s="211">
        <v>305.83887927000001</v>
      </c>
      <c r="E8" s="385">
        <v>515.73942282999997</v>
      </c>
      <c r="F8" s="211">
        <v>501.30924785000008</v>
      </c>
      <c r="G8" s="385">
        <v>1212.7702320400001</v>
      </c>
      <c r="H8" s="211">
        <v>675.87533517999987</v>
      </c>
      <c r="I8" s="385">
        <v>552.19998597999995</v>
      </c>
      <c r="J8" s="211">
        <v>543.18542115999992</v>
      </c>
      <c r="K8" s="236">
        <v>1425.407159792934</v>
      </c>
      <c r="L8" s="211">
        <v>1427.2301234499996</v>
      </c>
      <c r="M8" s="385">
        <v>1113.15005473</v>
      </c>
      <c r="N8" s="211">
        <v>505.9879816879</v>
      </c>
      <c r="O8" s="386">
        <v>646.01011126000003</v>
      </c>
      <c r="P8" s="696">
        <f t="shared" si="0"/>
        <v>11495.661018470835</v>
      </c>
      <c r="Q8" s="387">
        <v>203.15300632099999</v>
      </c>
      <c r="R8" s="1769">
        <f t="shared" si="1"/>
        <v>11698.814024791835</v>
      </c>
      <c r="S8" s="354"/>
      <c r="T8" s="212"/>
      <c r="U8" s="207"/>
      <c r="V8" s="1121"/>
      <c r="W8" s="1120"/>
      <c r="X8" s="1119"/>
      <c r="Y8" s="1119"/>
      <c r="Z8" s="1119"/>
      <c r="AA8" s="1119"/>
      <c r="AB8" s="1119"/>
      <c r="AC8" s="1118"/>
    </row>
    <row r="9" spans="1:29" ht="12" customHeight="1" x14ac:dyDescent="0.25">
      <c r="A9" s="511" t="str">
        <f>' 15'!A11</f>
        <v>duben</v>
      </c>
      <c r="B9" s="208">
        <v>163.30996956999999</v>
      </c>
      <c r="C9" s="233">
        <v>594.3742929</v>
      </c>
      <c r="D9" s="209">
        <v>139.60020580000003</v>
      </c>
      <c r="E9" s="233">
        <v>207.22173080000005</v>
      </c>
      <c r="F9" s="209">
        <v>198.23964497999998</v>
      </c>
      <c r="G9" s="233">
        <v>575.45531391000009</v>
      </c>
      <c r="H9" s="209">
        <v>273.73760276999997</v>
      </c>
      <c r="I9" s="233">
        <v>241.07133526999993</v>
      </c>
      <c r="J9" s="209">
        <v>235.99333905</v>
      </c>
      <c r="K9" s="235">
        <v>486.3749417500444</v>
      </c>
      <c r="L9" s="209">
        <v>693.59776308000005</v>
      </c>
      <c r="M9" s="233">
        <v>584.49512215999994</v>
      </c>
      <c r="N9" s="209">
        <v>213.20565804200004</v>
      </c>
      <c r="O9" s="383">
        <v>245.17461351</v>
      </c>
      <c r="P9" s="209">
        <f t="shared" si="0"/>
        <v>4851.8515335920447</v>
      </c>
      <c r="Q9" s="384">
        <v>96.231299237000016</v>
      </c>
      <c r="R9" s="1768">
        <f t="shared" si="1"/>
        <v>4948.0828328290445</v>
      </c>
      <c r="S9" s="352"/>
      <c r="T9" s="37"/>
      <c r="U9" s="207"/>
      <c r="V9" s="1121"/>
      <c r="W9" s="1120"/>
      <c r="X9" s="1119"/>
      <c r="Y9" s="1119"/>
      <c r="Z9" s="1119"/>
      <c r="AA9" s="1119"/>
      <c r="AB9" s="1119"/>
      <c r="AC9" s="1118"/>
    </row>
    <row r="10" spans="1:29" ht="12" customHeight="1" x14ac:dyDescent="0.25">
      <c r="A10" s="511" t="str">
        <f>' 15'!A12</f>
        <v>květen</v>
      </c>
      <c r="B10" s="208">
        <v>112.13593538999999</v>
      </c>
      <c r="C10" s="233">
        <v>351.50980002000017</v>
      </c>
      <c r="D10" s="209">
        <v>112.11503735999996</v>
      </c>
      <c r="E10" s="233">
        <v>141.74263562000002</v>
      </c>
      <c r="F10" s="209">
        <v>143.15748903999997</v>
      </c>
      <c r="G10" s="233">
        <v>480.96244473000013</v>
      </c>
      <c r="H10" s="209">
        <v>197.87786858000004</v>
      </c>
      <c r="I10" s="233">
        <v>182.28078388</v>
      </c>
      <c r="J10" s="209">
        <v>167.35002804999999</v>
      </c>
      <c r="K10" s="235">
        <v>268.81832343401351</v>
      </c>
      <c r="L10" s="209">
        <v>592.0288233</v>
      </c>
      <c r="M10" s="233">
        <v>526.25489660999995</v>
      </c>
      <c r="N10" s="209">
        <v>149.60601270999999</v>
      </c>
      <c r="O10" s="383">
        <v>176.59844097999999</v>
      </c>
      <c r="P10" s="209">
        <f t="shared" si="0"/>
        <v>3602.4385197040133</v>
      </c>
      <c r="Q10" s="384">
        <v>98.78848999639996</v>
      </c>
      <c r="R10" s="1768">
        <f t="shared" si="1"/>
        <v>3701.2270097004134</v>
      </c>
      <c r="S10" s="352"/>
      <c r="T10" s="37"/>
      <c r="U10" s="207"/>
      <c r="V10" s="1121"/>
      <c r="W10" s="1120"/>
      <c r="X10" s="1119"/>
      <c r="Y10" s="1119"/>
      <c r="Z10" s="1119"/>
      <c r="AA10" s="1119"/>
      <c r="AB10" s="1119"/>
      <c r="AC10" s="1118"/>
    </row>
    <row r="11" spans="1:29" ht="12" customHeight="1" x14ac:dyDescent="0.25">
      <c r="A11" s="511" t="str">
        <f>' 15'!A13</f>
        <v>červen</v>
      </c>
      <c r="B11" s="210">
        <v>107.63104790999998</v>
      </c>
      <c r="C11" s="385">
        <v>318.43627615000003</v>
      </c>
      <c r="D11" s="211">
        <v>103.78866939</v>
      </c>
      <c r="E11" s="385">
        <v>129.83216252</v>
      </c>
      <c r="F11" s="211">
        <v>123.84686454000004</v>
      </c>
      <c r="G11" s="385">
        <v>458.73180177999984</v>
      </c>
      <c r="H11" s="211">
        <v>183.63303738999997</v>
      </c>
      <c r="I11" s="385">
        <v>164.27597861000001</v>
      </c>
      <c r="J11" s="211">
        <v>150.80156887999999</v>
      </c>
      <c r="K11" s="236">
        <v>219.89728542</v>
      </c>
      <c r="L11" s="211">
        <v>527.25488748999999</v>
      </c>
      <c r="M11" s="385">
        <v>614.00049185000012</v>
      </c>
      <c r="N11" s="211">
        <v>121.11293152000002</v>
      </c>
      <c r="O11" s="386">
        <v>162.50724796000006</v>
      </c>
      <c r="P11" s="696">
        <f t="shared" si="0"/>
        <v>3385.7502514099997</v>
      </c>
      <c r="Q11" s="387">
        <v>77.768387107399988</v>
      </c>
      <c r="R11" s="1769">
        <f t="shared" si="1"/>
        <v>3463.5186385173997</v>
      </c>
      <c r="S11" s="352"/>
      <c r="T11" s="37"/>
      <c r="U11" s="207"/>
      <c r="V11" s="1121"/>
      <c r="W11" s="1120"/>
      <c r="X11" s="1119"/>
      <c r="Y11" s="1119"/>
      <c r="Z11" s="1119"/>
      <c r="AA11" s="1119"/>
      <c r="AB11" s="1119"/>
      <c r="AC11" s="1118"/>
    </row>
    <row r="12" spans="1:29" ht="12" customHeight="1" x14ac:dyDescent="0.25">
      <c r="A12" s="511" t="str">
        <f>' 15'!A14</f>
        <v>červenec</v>
      </c>
      <c r="B12" s="208">
        <v>100.9429363</v>
      </c>
      <c r="C12" s="233">
        <v>302.41827476000014</v>
      </c>
      <c r="D12" s="209">
        <v>91.582253470000026</v>
      </c>
      <c r="E12" s="233">
        <v>116.93868047000001</v>
      </c>
      <c r="F12" s="209">
        <v>112.63022527999999</v>
      </c>
      <c r="G12" s="233">
        <v>410.06422840999994</v>
      </c>
      <c r="H12" s="209">
        <v>177.11413383999997</v>
      </c>
      <c r="I12" s="233">
        <v>144.11265364999997</v>
      </c>
      <c r="J12" s="209">
        <v>136.12642732</v>
      </c>
      <c r="K12" s="235">
        <v>220.46805577299384</v>
      </c>
      <c r="L12" s="209">
        <v>499.06387221999984</v>
      </c>
      <c r="M12" s="233">
        <v>912.67991629999983</v>
      </c>
      <c r="N12" s="209">
        <v>114.16956150999999</v>
      </c>
      <c r="O12" s="383">
        <v>150.18409764</v>
      </c>
      <c r="P12" s="209">
        <f t="shared" si="0"/>
        <v>3488.4953169429928</v>
      </c>
      <c r="Q12" s="384">
        <v>78.516305017999997</v>
      </c>
      <c r="R12" s="1768">
        <f t="shared" si="1"/>
        <v>3567.0116219609927</v>
      </c>
      <c r="S12" s="352"/>
      <c r="T12" s="37"/>
      <c r="U12" s="207"/>
      <c r="V12" s="1121"/>
      <c r="W12" s="1120"/>
      <c r="X12" s="1119"/>
      <c r="Y12" s="1119"/>
      <c r="Z12" s="1119"/>
      <c r="AA12" s="1119"/>
      <c r="AB12" s="1119"/>
      <c r="AC12" s="1118"/>
    </row>
    <row r="13" spans="1:29" ht="12" customHeight="1" x14ac:dyDescent="0.25">
      <c r="A13" s="511" t="str">
        <f>' 15'!A15</f>
        <v>srpen</v>
      </c>
      <c r="B13" s="208">
        <v>106.29953051999999</v>
      </c>
      <c r="C13" s="233">
        <v>298.85718626000005</v>
      </c>
      <c r="D13" s="209">
        <v>88.644430869999979</v>
      </c>
      <c r="E13" s="233">
        <v>117.28455442999996</v>
      </c>
      <c r="F13" s="209">
        <v>112.78727268999998</v>
      </c>
      <c r="G13" s="233">
        <v>395.35104093999996</v>
      </c>
      <c r="H13" s="209">
        <v>172.39422560999998</v>
      </c>
      <c r="I13" s="233">
        <v>136.52019523999999</v>
      </c>
      <c r="J13" s="209">
        <v>142.54999960999999</v>
      </c>
      <c r="K13" s="235">
        <v>189.70840819999998</v>
      </c>
      <c r="L13" s="209">
        <v>471.41457183999995</v>
      </c>
      <c r="M13" s="233">
        <v>1072.74447132</v>
      </c>
      <c r="N13" s="209">
        <v>117.28956552000001</v>
      </c>
      <c r="O13" s="383">
        <v>143.64510558000001</v>
      </c>
      <c r="P13" s="209">
        <f t="shared" si="0"/>
        <v>3565.4905586299992</v>
      </c>
      <c r="Q13" s="384">
        <v>97.077697294700016</v>
      </c>
      <c r="R13" s="1768">
        <f t="shared" si="1"/>
        <v>3662.5682559246993</v>
      </c>
      <c r="S13" s="352"/>
      <c r="T13" s="37"/>
      <c r="U13" s="207"/>
      <c r="V13" s="1121"/>
      <c r="W13" s="1120"/>
      <c r="X13" s="1119"/>
      <c r="Y13" s="1119"/>
      <c r="Z13" s="1119"/>
      <c r="AA13" s="1119"/>
      <c r="AB13" s="1119"/>
      <c r="AC13" s="1118"/>
    </row>
    <row r="14" spans="1:29" ht="12" customHeight="1" x14ac:dyDescent="0.25">
      <c r="A14" s="511" t="str">
        <f>' 15'!A16</f>
        <v>září</v>
      </c>
      <c r="B14" s="210">
        <v>126.50153040000001</v>
      </c>
      <c r="C14" s="385">
        <v>397.07243205999993</v>
      </c>
      <c r="D14" s="211">
        <v>115.35534973000001</v>
      </c>
      <c r="E14" s="385">
        <v>146.62279900000004</v>
      </c>
      <c r="F14" s="211">
        <v>152.48575070999996</v>
      </c>
      <c r="G14" s="385">
        <v>500.24881230999989</v>
      </c>
      <c r="H14" s="211">
        <v>179.83237076</v>
      </c>
      <c r="I14" s="385">
        <v>173.43504754</v>
      </c>
      <c r="J14" s="211">
        <v>169.58462544</v>
      </c>
      <c r="K14" s="236">
        <v>278.87667852101805</v>
      </c>
      <c r="L14" s="211">
        <v>534.80956493000008</v>
      </c>
      <c r="M14" s="385">
        <v>826.29991090999988</v>
      </c>
      <c r="N14" s="211">
        <v>147.36949094999994</v>
      </c>
      <c r="O14" s="386">
        <v>186.71265575999999</v>
      </c>
      <c r="P14" s="696">
        <f t="shared" si="0"/>
        <v>3935.2070190210184</v>
      </c>
      <c r="Q14" s="387">
        <v>110.80337802780001</v>
      </c>
      <c r="R14" s="1769">
        <f t="shared" si="1"/>
        <v>4046.0103970488185</v>
      </c>
      <c r="S14" s="352"/>
      <c r="T14" s="37"/>
      <c r="U14" s="207"/>
      <c r="V14" s="1121"/>
      <c r="W14" s="1120"/>
      <c r="X14" s="1119"/>
      <c r="Y14" s="1119"/>
      <c r="Z14" s="1119"/>
      <c r="AA14" s="1119"/>
      <c r="AB14" s="1119"/>
      <c r="AC14" s="1118"/>
    </row>
    <row r="15" spans="1:29" ht="12" customHeight="1" x14ac:dyDescent="0.25">
      <c r="A15" s="1072" t="str">
        <f>' 15'!A17</f>
        <v>říjen</v>
      </c>
      <c r="B15" s="208">
        <v>232.38849958</v>
      </c>
      <c r="C15" s="233">
        <v>845.02834675999986</v>
      </c>
      <c r="D15" s="209">
        <v>174.24906919000003</v>
      </c>
      <c r="E15" s="233">
        <v>285.14868335000006</v>
      </c>
      <c r="F15" s="209">
        <v>251.97039443999998</v>
      </c>
      <c r="G15" s="233">
        <v>729.74447956999995</v>
      </c>
      <c r="H15" s="209">
        <v>380.66246330000007</v>
      </c>
      <c r="I15" s="233">
        <v>288.49884243000002</v>
      </c>
      <c r="J15" s="209">
        <v>299.13432155999993</v>
      </c>
      <c r="K15" s="235">
        <v>676.2574866199634</v>
      </c>
      <c r="L15" s="209">
        <v>852.0743504699999</v>
      </c>
      <c r="M15" s="233">
        <v>1138.3819884900001</v>
      </c>
      <c r="N15" s="209">
        <v>264.83897512000004</v>
      </c>
      <c r="O15" s="383">
        <v>328.40201208000008</v>
      </c>
      <c r="P15" s="209">
        <f t="shared" si="0"/>
        <v>6746.7799129599643</v>
      </c>
      <c r="Q15" s="384">
        <v>132.29286478199998</v>
      </c>
      <c r="R15" s="1768">
        <f t="shared" si="1"/>
        <v>6879.0727777419643</v>
      </c>
      <c r="S15" s="352"/>
      <c r="T15" s="37"/>
      <c r="U15" s="207"/>
      <c r="V15" s="1121"/>
      <c r="W15" s="1120"/>
      <c r="X15" s="1119"/>
      <c r="Y15" s="1119"/>
      <c r="Z15" s="1119"/>
      <c r="AA15" s="1119"/>
      <c r="AB15" s="1119"/>
      <c r="AC15" s="1118"/>
    </row>
    <row r="16" spans="1:29" ht="12" customHeight="1" x14ac:dyDescent="0.25">
      <c r="A16" s="511" t="str">
        <f>' 15'!A18</f>
        <v>listopad</v>
      </c>
      <c r="B16" s="208">
        <v>337.29604051999996</v>
      </c>
      <c r="C16" s="233">
        <v>1328.3252916899999</v>
      </c>
      <c r="D16" s="209">
        <v>238.89239405999993</v>
      </c>
      <c r="E16" s="233">
        <v>411.35518230000008</v>
      </c>
      <c r="F16" s="209">
        <v>384.10034763999988</v>
      </c>
      <c r="G16" s="233">
        <v>980.08322965999992</v>
      </c>
      <c r="H16" s="209">
        <v>549.65395074999992</v>
      </c>
      <c r="I16" s="233">
        <v>421.49554808000005</v>
      </c>
      <c r="J16" s="209">
        <v>427.6384114999999</v>
      </c>
      <c r="K16" s="235">
        <v>1094.89648980986</v>
      </c>
      <c r="L16" s="209">
        <v>1182.36648902</v>
      </c>
      <c r="M16" s="233">
        <v>1351.6811675100003</v>
      </c>
      <c r="N16" s="209">
        <v>390.38568380999999</v>
      </c>
      <c r="O16" s="383">
        <v>483.87796355000006</v>
      </c>
      <c r="P16" s="209">
        <f t="shared" si="0"/>
        <v>9582.0481898998605</v>
      </c>
      <c r="Q16" s="384">
        <v>168.7781335997</v>
      </c>
      <c r="R16" s="1768">
        <f t="shared" si="1"/>
        <v>9750.8263234995611</v>
      </c>
      <c r="S16" s="352"/>
      <c r="T16" s="37"/>
      <c r="U16" s="207"/>
      <c r="V16" s="1121"/>
      <c r="W16" s="1120"/>
      <c r="X16" s="1119"/>
      <c r="Y16" s="1119"/>
      <c r="Z16" s="1119"/>
      <c r="AA16" s="1119"/>
      <c r="AB16" s="1119"/>
      <c r="AC16" s="1118"/>
    </row>
    <row r="17" spans="1:34" ht="12" customHeight="1" x14ac:dyDescent="0.25">
      <c r="A17" s="1073" t="str">
        <f>' 15'!A19</f>
        <v>prosinec</v>
      </c>
      <c r="B17" s="210">
        <v>387.97446970000004</v>
      </c>
      <c r="C17" s="385">
        <v>1766.5734995200003</v>
      </c>
      <c r="D17" s="211">
        <v>294.24982277999999</v>
      </c>
      <c r="E17" s="385">
        <v>519.81490856000005</v>
      </c>
      <c r="F17" s="211">
        <v>492.58436570999993</v>
      </c>
      <c r="G17" s="385">
        <v>1162.3646216500001</v>
      </c>
      <c r="H17" s="211">
        <v>704.61689500999989</v>
      </c>
      <c r="I17" s="385">
        <v>559.59452362000013</v>
      </c>
      <c r="J17" s="211">
        <v>519.81637450999995</v>
      </c>
      <c r="K17" s="236">
        <v>1358.0300534430633</v>
      </c>
      <c r="L17" s="211">
        <v>1439.2603411800001</v>
      </c>
      <c r="M17" s="385">
        <v>1397.6521171600004</v>
      </c>
      <c r="N17" s="211">
        <v>506.09080505000003</v>
      </c>
      <c r="O17" s="386">
        <v>644.97249554999985</v>
      </c>
      <c r="P17" s="696">
        <f t="shared" si="0"/>
        <v>11753.595293443066</v>
      </c>
      <c r="Q17" s="387">
        <v>-62.374931798000055</v>
      </c>
      <c r="R17" s="1769">
        <f t="shared" si="1"/>
        <v>11691.220361645066</v>
      </c>
      <c r="S17" s="221"/>
      <c r="T17" s="37"/>
      <c r="U17" s="207"/>
      <c r="V17" s="1121"/>
      <c r="W17" s="1120"/>
      <c r="X17" s="1119"/>
      <c r="Y17" s="1119"/>
      <c r="Z17" s="1119"/>
      <c r="AA17" s="1119"/>
      <c r="AB17" s="1119"/>
      <c r="AC17" s="1118"/>
    </row>
    <row r="18" spans="1:34" ht="12" customHeight="1" x14ac:dyDescent="0.25">
      <c r="A18" s="1072" t="str">
        <f>' 15'!A20</f>
        <v>I. čtvrtletí</v>
      </c>
      <c r="B18" s="208">
        <f>SUM(B6:B8)</f>
        <v>1222.7988793200002</v>
      </c>
      <c r="C18" s="235">
        <f>SUM(C6:C8)</f>
        <v>5095.8787260199997</v>
      </c>
      <c r="D18" s="745">
        <f t="shared" ref="D18:J18" si="2">SUM(D6:D8)</f>
        <v>916.46886441999982</v>
      </c>
      <c r="E18" s="235">
        <f t="shared" si="2"/>
        <v>1574.78923599</v>
      </c>
      <c r="F18" s="745">
        <f t="shared" si="2"/>
        <v>1519.93300636</v>
      </c>
      <c r="G18" s="235">
        <f t="shared" si="2"/>
        <v>3675.0167778300001</v>
      </c>
      <c r="H18" s="745">
        <f t="shared" si="2"/>
        <v>2064.0075899599997</v>
      </c>
      <c r="I18" s="235">
        <f t="shared" si="2"/>
        <v>1689.9619195399996</v>
      </c>
      <c r="J18" s="745">
        <f t="shared" si="2"/>
        <v>1634.7305486599998</v>
      </c>
      <c r="K18" s="235">
        <f>SUM(K6:K8)</f>
        <v>4283.5749067729339</v>
      </c>
      <c r="L18" s="745">
        <f t="shared" ref="L18:R18" si="3">SUM(L6:L8)</f>
        <v>4311.122747039999</v>
      </c>
      <c r="M18" s="235">
        <f t="shared" si="3"/>
        <v>3507.4983700999992</v>
      </c>
      <c r="N18" s="745">
        <f t="shared" si="3"/>
        <v>1545.9870590278999</v>
      </c>
      <c r="O18" s="390">
        <f t="shared" si="3"/>
        <v>1942.63321849</v>
      </c>
      <c r="P18" s="745">
        <f t="shared" si="3"/>
        <v>34984.401849530834</v>
      </c>
      <c r="Q18" s="388">
        <f t="shared" si="3"/>
        <v>612.16470404200004</v>
      </c>
      <c r="R18" s="1770">
        <f t="shared" si="3"/>
        <v>35596.566553572833</v>
      </c>
      <c r="S18" s="18"/>
      <c r="U18" s="207"/>
      <c r="V18" s="1121"/>
      <c r="W18" s="1120"/>
      <c r="X18" s="1119"/>
      <c r="Y18" s="1119"/>
      <c r="Z18" s="1119"/>
      <c r="AA18" s="1119"/>
      <c r="AB18" s="1119"/>
      <c r="AC18" s="1118"/>
    </row>
    <row r="19" spans="1:34" ht="12" customHeight="1" x14ac:dyDescent="0.25">
      <c r="A19" s="511" t="str">
        <f>' 15'!A21</f>
        <v>II. čtvrtletí</v>
      </c>
      <c r="B19" s="208">
        <f>SUM(B9:B11)</f>
        <v>383.07695287000001</v>
      </c>
      <c r="C19" s="235">
        <f>SUM(C9:C11)</f>
        <v>1264.3203690700002</v>
      </c>
      <c r="D19" s="745">
        <f t="shared" ref="D19:J19" si="4">SUM(D9:D11)</f>
        <v>355.50391255</v>
      </c>
      <c r="E19" s="235">
        <f t="shared" si="4"/>
        <v>478.79652894000003</v>
      </c>
      <c r="F19" s="745">
        <f t="shared" si="4"/>
        <v>465.24399856000002</v>
      </c>
      <c r="G19" s="235">
        <f t="shared" si="4"/>
        <v>1515.1495604199999</v>
      </c>
      <c r="H19" s="745">
        <f t="shared" si="4"/>
        <v>655.24850874000003</v>
      </c>
      <c r="I19" s="235">
        <f t="shared" si="4"/>
        <v>587.62809775999995</v>
      </c>
      <c r="J19" s="745">
        <f t="shared" si="4"/>
        <v>554.14493598000001</v>
      </c>
      <c r="K19" s="235">
        <f>SUM(K9:K11)</f>
        <v>975.09055060405797</v>
      </c>
      <c r="L19" s="745">
        <f t="shared" ref="L19:R19" si="5">SUM(L9:L11)</f>
        <v>1812.8814738699998</v>
      </c>
      <c r="M19" s="235">
        <f t="shared" si="5"/>
        <v>1724.7505106199999</v>
      </c>
      <c r="N19" s="745">
        <f t="shared" si="5"/>
        <v>483.92460227200007</v>
      </c>
      <c r="O19" s="390">
        <f t="shared" si="5"/>
        <v>584.28030245000002</v>
      </c>
      <c r="P19" s="745">
        <f t="shared" si="5"/>
        <v>11840.040304706057</v>
      </c>
      <c r="Q19" s="388">
        <f t="shared" si="5"/>
        <v>272.78817634079996</v>
      </c>
      <c r="R19" s="1770">
        <f t="shared" si="5"/>
        <v>12112.828481046858</v>
      </c>
      <c r="S19" s="18"/>
      <c r="U19" s="207"/>
      <c r="V19" s="1121"/>
      <c r="W19" s="1120"/>
      <c r="X19" s="1119"/>
      <c r="Y19" s="1119"/>
      <c r="Z19" s="1119"/>
      <c r="AA19" s="1119"/>
      <c r="AB19" s="1119"/>
      <c r="AC19" s="1118"/>
    </row>
    <row r="20" spans="1:34" ht="12" customHeight="1" x14ac:dyDescent="0.25">
      <c r="A20" s="511" t="str">
        <f>' 15'!A22</f>
        <v>III. čtvrtletí</v>
      </c>
      <c r="B20" s="208">
        <f>SUM(B12:B14)</f>
        <v>333.74399721999998</v>
      </c>
      <c r="C20" s="235">
        <f>SUM(C12:C14)</f>
        <v>998.34789308000018</v>
      </c>
      <c r="D20" s="745">
        <f t="shared" ref="D20:J20" si="6">SUM(D12:D14)</f>
        <v>295.58203407000002</v>
      </c>
      <c r="E20" s="235">
        <f t="shared" si="6"/>
        <v>380.84603390000001</v>
      </c>
      <c r="F20" s="745">
        <f t="shared" si="6"/>
        <v>377.90324867999993</v>
      </c>
      <c r="G20" s="235">
        <f t="shared" si="6"/>
        <v>1305.6640816599997</v>
      </c>
      <c r="H20" s="745">
        <f t="shared" si="6"/>
        <v>529.34073020999995</v>
      </c>
      <c r="I20" s="235">
        <f t="shared" si="6"/>
        <v>454.06789643000002</v>
      </c>
      <c r="J20" s="745">
        <f t="shared" si="6"/>
        <v>448.26105237000002</v>
      </c>
      <c r="K20" s="235">
        <f>SUM(K12:K14)</f>
        <v>689.05314249401181</v>
      </c>
      <c r="L20" s="745">
        <f t="shared" ref="L20:R20" si="7">SUM(L12:L14)</f>
        <v>1505.28800899</v>
      </c>
      <c r="M20" s="235">
        <f t="shared" si="7"/>
        <v>2811.7242985299999</v>
      </c>
      <c r="N20" s="745">
        <f t="shared" si="7"/>
        <v>378.82861797999993</v>
      </c>
      <c r="O20" s="390">
        <f t="shared" si="7"/>
        <v>480.54185898000003</v>
      </c>
      <c r="P20" s="745">
        <f t="shared" si="7"/>
        <v>10989.192894594011</v>
      </c>
      <c r="Q20" s="388">
        <f t="shared" si="7"/>
        <v>286.39738034050004</v>
      </c>
      <c r="R20" s="1770">
        <f t="shared" si="7"/>
        <v>11275.59027493451</v>
      </c>
      <c r="S20" s="18"/>
      <c r="U20" s="207"/>
      <c r="V20" s="1122"/>
      <c r="W20" s="1119"/>
      <c r="X20" s="1119"/>
      <c r="Y20" s="1119"/>
      <c r="Z20" s="1119"/>
      <c r="AA20" s="1119"/>
      <c r="AB20" s="1119"/>
      <c r="AC20" s="1118"/>
    </row>
    <row r="21" spans="1:34" ht="12" customHeight="1" x14ac:dyDescent="0.25">
      <c r="A21" s="1073" t="str">
        <f>' 15'!A23</f>
        <v>IV. čtvrtletí</v>
      </c>
      <c r="B21" s="210">
        <f>SUM(B15:B17)</f>
        <v>957.65900979999992</v>
      </c>
      <c r="C21" s="236">
        <f>SUM(C15:C17)</f>
        <v>3939.9271379700003</v>
      </c>
      <c r="D21" s="218">
        <f t="shared" ref="D21:J21" si="8">SUM(D15:D17)</f>
        <v>707.39128602999995</v>
      </c>
      <c r="E21" s="236">
        <f t="shared" si="8"/>
        <v>1216.3187742100001</v>
      </c>
      <c r="F21" s="218">
        <f t="shared" si="8"/>
        <v>1128.6551077899999</v>
      </c>
      <c r="G21" s="236">
        <f t="shared" si="8"/>
        <v>2872.1923308800001</v>
      </c>
      <c r="H21" s="218">
        <f t="shared" si="8"/>
        <v>1634.9333090599998</v>
      </c>
      <c r="I21" s="236">
        <f t="shared" si="8"/>
        <v>1269.5889141300004</v>
      </c>
      <c r="J21" s="218">
        <f t="shared" si="8"/>
        <v>1246.5891075699997</v>
      </c>
      <c r="K21" s="236">
        <f>SUM(K15:K17)</f>
        <v>3129.1840298728866</v>
      </c>
      <c r="L21" s="218">
        <f t="shared" ref="L21:R21" si="9">SUM(L15:L17)</f>
        <v>3473.7011806700002</v>
      </c>
      <c r="M21" s="236">
        <f t="shared" si="9"/>
        <v>3887.7152731600008</v>
      </c>
      <c r="N21" s="218">
        <f t="shared" si="9"/>
        <v>1161.31546398</v>
      </c>
      <c r="O21" s="416">
        <f t="shared" si="9"/>
        <v>1457.2524711799999</v>
      </c>
      <c r="P21" s="218">
        <f t="shared" si="9"/>
        <v>28082.423396302889</v>
      </c>
      <c r="Q21" s="389">
        <f t="shared" si="9"/>
        <v>238.69606658369989</v>
      </c>
      <c r="R21" s="1771">
        <f t="shared" si="9"/>
        <v>28321.119462886592</v>
      </c>
      <c r="S21" s="70"/>
      <c r="U21" s="207"/>
    </row>
    <row r="22" spans="1:34" ht="12" customHeight="1" x14ac:dyDescent="0.25">
      <c r="A22" s="517" t="str">
        <f>' 15'!A24</f>
        <v>I. pololetí</v>
      </c>
      <c r="B22" s="208">
        <f>SUM(B6:B11)</f>
        <v>1605.8758321900002</v>
      </c>
      <c r="C22" s="235">
        <f>SUM(C6:C11)</f>
        <v>6360.1990950899999</v>
      </c>
      <c r="D22" s="745">
        <f t="shared" ref="D22:J22" si="10">SUM(D6:D11)</f>
        <v>1271.9727769699998</v>
      </c>
      <c r="E22" s="235">
        <f t="shared" si="10"/>
        <v>2053.5857649300001</v>
      </c>
      <c r="F22" s="745">
        <f t="shared" si="10"/>
        <v>1985.1770049199999</v>
      </c>
      <c r="G22" s="235">
        <f t="shared" si="10"/>
        <v>5190.1663382500001</v>
      </c>
      <c r="H22" s="745">
        <f t="shared" si="10"/>
        <v>2719.2560986999997</v>
      </c>
      <c r="I22" s="235">
        <f t="shared" si="10"/>
        <v>2277.5900172999995</v>
      </c>
      <c r="J22" s="745">
        <f t="shared" si="10"/>
        <v>2188.8754846399997</v>
      </c>
      <c r="K22" s="235">
        <f>SUM(K6:K11)</f>
        <v>5258.6654573769911</v>
      </c>
      <c r="L22" s="745">
        <f t="shared" ref="L22:R22" si="11">SUM(L6:L11)</f>
        <v>6124.0042209099993</v>
      </c>
      <c r="M22" s="235">
        <f t="shared" si="11"/>
        <v>5232.2488807199989</v>
      </c>
      <c r="N22" s="745">
        <f t="shared" si="11"/>
        <v>2029.9116612999001</v>
      </c>
      <c r="O22" s="390">
        <f t="shared" si="11"/>
        <v>2526.9135209399997</v>
      </c>
      <c r="P22" s="745">
        <f t="shared" si="11"/>
        <v>46824.442154236887</v>
      </c>
      <c r="Q22" s="388">
        <f t="shared" si="11"/>
        <v>884.9528803828</v>
      </c>
      <c r="R22" s="1770">
        <f t="shared" si="11"/>
        <v>47709.395034619694</v>
      </c>
      <c r="S22" s="18"/>
      <c r="U22" s="207"/>
    </row>
    <row r="23" spans="1:34" ht="12" customHeight="1" thickBot="1" x14ac:dyDescent="0.3">
      <c r="A23" s="597" t="str">
        <f>' 15'!A25</f>
        <v>II. pololetí</v>
      </c>
      <c r="B23" s="598">
        <f>SUM(B12:B17)</f>
        <v>1291.4030070200001</v>
      </c>
      <c r="C23" s="380">
        <f>SUM(C12:C17)</f>
        <v>4938.2750310499996</v>
      </c>
      <c r="D23" s="381">
        <f t="shared" ref="D23:J23" si="12">SUM(D12:D17)</f>
        <v>1002.9733200999999</v>
      </c>
      <c r="E23" s="380">
        <f t="shared" si="12"/>
        <v>1597.1648081100002</v>
      </c>
      <c r="F23" s="381">
        <f t="shared" si="12"/>
        <v>1506.5583564699996</v>
      </c>
      <c r="G23" s="380">
        <f t="shared" si="12"/>
        <v>4177.8564125399998</v>
      </c>
      <c r="H23" s="381">
        <f t="shared" si="12"/>
        <v>2164.2740392699998</v>
      </c>
      <c r="I23" s="380">
        <f t="shared" si="12"/>
        <v>1723.6568105599999</v>
      </c>
      <c r="J23" s="381">
        <f t="shared" si="12"/>
        <v>1694.8501599399997</v>
      </c>
      <c r="K23" s="380">
        <f>SUM(K12:K17)</f>
        <v>3818.2371723668984</v>
      </c>
      <c r="L23" s="381">
        <f t="shared" ref="L23:R23" si="13">SUM(L12:L17)</f>
        <v>4978.9891896600002</v>
      </c>
      <c r="M23" s="380">
        <f t="shared" si="13"/>
        <v>6699.4395716900008</v>
      </c>
      <c r="N23" s="381">
        <f t="shared" si="13"/>
        <v>1540.14408196</v>
      </c>
      <c r="O23" s="599">
        <f t="shared" si="13"/>
        <v>1937.7943301600001</v>
      </c>
      <c r="P23" s="381">
        <f t="shared" si="13"/>
        <v>39071.616290896905</v>
      </c>
      <c r="Q23" s="600">
        <f t="shared" si="13"/>
        <v>525.09344692419995</v>
      </c>
      <c r="R23" s="1772">
        <f t="shared" si="13"/>
        <v>39596.709737821104</v>
      </c>
      <c r="S23" s="601"/>
      <c r="U23" s="207"/>
    </row>
    <row r="24" spans="1:34" ht="12" customHeight="1" thickTop="1" x14ac:dyDescent="0.25">
      <c r="A24" s="1072" t="str">
        <f>' 15'!A26</f>
        <v>rok</v>
      </c>
      <c r="B24" s="208">
        <f>SUM(B6:B17)</f>
        <v>2897.2788392100006</v>
      </c>
      <c r="C24" s="235">
        <f>SUM(C6:C17)</f>
        <v>11298.474126139999</v>
      </c>
      <c r="D24" s="745">
        <f t="shared" ref="D24:J24" si="14">SUM(D6:D17)</f>
        <v>2274.9460970699997</v>
      </c>
      <c r="E24" s="235">
        <f t="shared" si="14"/>
        <v>3650.7505730400007</v>
      </c>
      <c r="F24" s="745">
        <f t="shared" si="14"/>
        <v>3491.73536139</v>
      </c>
      <c r="G24" s="235">
        <f t="shared" si="14"/>
        <v>9368.0227507899999</v>
      </c>
      <c r="H24" s="745">
        <f t="shared" si="14"/>
        <v>4883.5301379699995</v>
      </c>
      <c r="I24" s="235">
        <f t="shared" si="14"/>
        <v>4001.2468278599995</v>
      </c>
      <c r="J24" s="745">
        <f t="shared" si="14"/>
        <v>3883.7256445799999</v>
      </c>
      <c r="K24" s="235">
        <f>SUM(K6:K17)</f>
        <v>9076.9026297438886</v>
      </c>
      <c r="L24" s="745">
        <f t="shared" ref="L24:R24" si="15">SUM(L6:L17)</f>
        <v>11102.993410569998</v>
      </c>
      <c r="M24" s="235">
        <f t="shared" si="15"/>
        <v>11931.688452409999</v>
      </c>
      <c r="N24" s="745">
        <f t="shared" si="15"/>
        <v>3570.0557432599007</v>
      </c>
      <c r="O24" s="390">
        <f t="shared" si="15"/>
        <v>4464.7078510999991</v>
      </c>
      <c r="P24" s="745">
        <f t="shared" si="15"/>
        <v>85896.058445133793</v>
      </c>
      <c r="Q24" s="388">
        <f t="shared" si="15"/>
        <v>1410.0463273069997</v>
      </c>
      <c r="R24" s="1770">
        <f t="shared" si="15"/>
        <v>87306.104772440798</v>
      </c>
      <c r="S24" s="18"/>
      <c r="U24" s="207"/>
    </row>
    <row r="25" spans="1:34" ht="11.1" customHeight="1" x14ac:dyDescent="0.25"/>
    <row r="26" spans="1:34" ht="27.75" customHeight="1" x14ac:dyDescent="0.25">
      <c r="B26" s="2392" t="s">
        <v>523</v>
      </c>
      <c r="C26" s="2392"/>
      <c r="D26" s="2392"/>
      <c r="E26" s="2392"/>
      <c r="F26" s="2392"/>
      <c r="G26" s="2392"/>
      <c r="H26" s="2392"/>
      <c r="I26" s="2392"/>
      <c r="J26" s="2392"/>
      <c r="K26" s="2392"/>
      <c r="L26" s="2392"/>
      <c r="M26" s="2392"/>
      <c r="N26" s="2392"/>
      <c r="O26" s="2392"/>
      <c r="P26" s="2392"/>
      <c r="Q26" s="2392"/>
      <c r="R26" s="2392"/>
    </row>
    <row r="27" spans="1:34" ht="3.75" customHeight="1" x14ac:dyDescent="0.25">
      <c r="B27" s="421" t="str">
        <f>B5</f>
        <v xml:space="preserve"> Jihočeský</v>
      </c>
      <c r="C27" s="421" t="str">
        <f t="shared" ref="C27:O27" si="16">C5</f>
        <v xml:space="preserve"> Jihomoravský</v>
      </c>
      <c r="D27" s="421" t="str">
        <f t="shared" si="16"/>
        <v xml:space="preserve"> Karlovarský</v>
      </c>
      <c r="E27" s="421" t="str">
        <f t="shared" si="16"/>
        <v xml:space="preserve"> Královéhradecký</v>
      </c>
      <c r="F27" s="421" t="str">
        <f t="shared" si="16"/>
        <v xml:space="preserve"> Liberecký</v>
      </c>
      <c r="G27" s="421" t="str">
        <f t="shared" si="16"/>
        <v xml:space="preserve"> Moravskoslezský</v>
      </c>
      <c r="H27" s="421" t="str">
        <f t="shared" si="16"/>
        <v xml:space="preserve"> Olomoucký</v>
      </c>
      <c r="I27" s="421" t="str">
        <f t="shared" si="16"/>
        <v xml:space="preserve"> Pardubický</v>
      </c>
      <c r="J27" s="421" t="str">
        <f t="shared" si="16"/>
        <v xml:space="preserve"> Plzeňský</v>
      </c>
      <c r="K27" s="421" t="str">
        <f t="shared" si="16"/>
        <v xml:space="preserve"> Hlavní město Praha</v>
      </c>
      <c r="L27" s="421" t="str">
        <f t="shared" si="16"/>
        <v xml:space="preserve"> Středočeský</v>
      </c>
      <c r="M27" s="421" t="str">
        <f t="shared" si="16"/>
        <v xml:space="preserve"> Ústecký</v>
      </c>
      <c r="N27" s="421" t="str">
        <f t="shared" si="16"/>
        <v xml:space="preserve"> Vysočina</v>
      </c>
      <c r="O27" s="421" t="str">
        <f t="shared" si="16"/>
        <v xml:space="preserve"> Zlínský</v>
      </c>
    </row>
    <row r="28" spans="1:34" ht="12" customHeight="1" x14ac:dyDescent="0.25">
      <c r="A28" s="1072">
        <v>2009</v>
      </c>
      <c r="B28" s="208">
        <v>3200.4357776910001</v>
      </c>
      <c r="C28" s="235">
        <v>12338.139410956001</v>
      </c>
      <c r="D28" s="209">
        <v>2379.8104254462646</v>
      </c>
      <c r="E28" s="233">
        <v>3592.0106516531509</v>
      </c>
      <c r="F28" s="209">
        <v>3141.8974195183509</v>
      </c>
      <c r="G28" s="233">
        <v>9818.1985910540006</v>
      </c>
      <c r="H28" s="209">
        <v>4922.5742024299998</v>
      </c>
      <c r="I28" s="233">
        <v>3831.1300726238674</v>
      </c>
      <c r="J28" s="209">
        <v>4061.0106390810256</v>
      </c>
      <c r="K28" s="235">
        <v>10392.810165999999</v>
      </c>
      <c r="L28" s="745">
        <v>9767.2498385773742</v>
      </c>
      <c r="M28" s="233">
        <v>7973.5002000000013</v>
      </c>
      <c r="N28" s="209">
        <v>3971.8316351701101</v>
      </c>
      <c r="O28" s="383">
        <v>4534.0214097119997</v>
      </c>
      <c r="P28" s="209">
        <v>83924.620439913153</v>
      </c>
      <c r="Q28" s="384">
        <v>2291.5795600868314</v>
      </c>
      <c r="R28" s="1768">
        <v>86216.2</v>
      </c>
      <c r="S28" s="351"/>
      <c r="U28" s="1128"/>
      <c r="V28" s="1128"/>
      <c r="W28" s="1128"/>
      <c r="X28" s="1128"/>
      <c r="Y28" s="1128"/>
      <c r="Z28" s="1128"/>
      <c r="AA28" s="1128"/>
      <c r="AB28" s="1128"/>
      <c r="AC28" s="1128"/>
      <c r="AD28" s="1128"/>
      <c r="AE28" s="1128"/>
      <c r="AF28" s="1128"/>
      <c r="AG28" s="1128"/>
      <c r="AH28" s="1128"/>
    </row>
    <row r="29" spans="1:34" ht="12" customHeight="1" x14ac:dyDescent="0.25">
      <c r="A29" s="1073">
        <v>2010</v>
      </c>
      <c r="B29" s="210">
        <v>3292.6368374199678</v>
      </c>
      <c r="C29" s="385">
        <v>13255.404837419968</v>
      </c>
      <c r="D29" s="211">
        <v>2677.3888374199678</v>
      </c>
      <c r="E29" s="385">
        <v>3846.7638374199678</v>
      </c>
      <c r="F29" s="211">
        <v>4054.7478374199677</v>
      </c>
      <c r="G29" s="385">
        <v>11106.909837419968</v>
      </c>
      <c r="H29" s="211">
        <v>5414.8668374199669</v>
      </c>
      <c r="I29" s="385">
        <v>4365.0638374199671</v>
      </c>
      <c r="J29" s="211">
        <v>4698.6408374199673</v>
      </c>
      <c r="K29" s="236">
        <v>11502.141837419967</v>
      </c>
      <c r="L29" s="211">
        <v>10973.640837419967</v>
      </c>
      <c r="M29" s="385">
        <v>8578.2638374199687</v>
      </c>
      <c r="N29" s="211">
        <v>4447.853837419967</v>
      </c>
      <c r="O29" s="386">
        <v>5046.804837419967</v>
      </c>
      <c r="P29" s="211">
        <v>93261.128723879563</v>
      </c>
      <c r="Q29" s="387">
        <v>1877.2712761204541</v>
      </c>
      <c r="R29" s="1769">
        <v>95138.4</v>
      </c>
      <c r="S29" s="221"/>
      <c r="U29" s="1128"/>
      <c r="V29" s="1128"/>
      <c r="W29" s="1128"/>
      <c r="X29" s="1128"/>
      <c r="Y29" s="1128"/>
      <c r="Z29" s="1128"/>
      <c r="AA29" s="1128"/>
      <c r="AB29" s="1128"/>
      <c r="AC29" s="1128"/>
      <c r="AD29" s="1128"/>
      <c r="AE29" s="1128"/>
      <c r="AF29" s="1128"/>
      <c r="AG29" s="1128"/>
      <c r="AH29" s="1128"/>
    </row>
    <row r="30" spans="1:34" ht="12" customHeight="1" x14ac:dyDescent="0.25">
      <c r="A30" s="1072">
        <v>2011</v>
      </c>
      <c r="B30" s="208">
        <v>2829.9580914064645</v>
      </c>
      <c r="C30" s="233">
        <v>11787.208091406465</v>
      </c>
      <c r="D30" s="209">
        <v>2401.7980914064647</v>
      </c>
      <c r="E30" s="233">
        <v>3503.1260914064646</v>
      </c>
      <c r="F30" s="209">
        <v>3643.7890914064646</v>
      </c>
      <c r="G30" s="233">
        <v>10150.466091406464</v>
      </c>
      <c r="H30" s="209">
        <v>5006.6720914064645</v>
      </c>
      <c r="I30" s="233">
        <v>4016.7570914064645</v>
      </c>
      <c r="J30" s="209">
        <v>4157.6860914064637</v>
      </c>
      <c r="K30" s="235">
        <v>9801.625091406464</v>
      </c>
      <c r="L30" s="209">
        <v>9988.4610914064651</v>
      </c>
      <c r="M30" s="233">
        <v>7959.7590914064649</v>
      </c>
      <c r="N30" s="209">
        <v>3989.2000914064647</v>
      </c>
      <c r="O30" s="383">
        <v>4771.4950914064648</v>
      </c>
      <c r="P30" s="1113">
        <v>84008.001279690507</v>
      </c>
      <c r="Q30" s="384">
        <v>1637.598720309496</v>
      </c>
      <c r="R30" s="1768">
        <v>85645.6</v>
      </c>
      <c r="S30" s="354"/>
      <c r="U30" s="1128"/>
      <c r="V30" s="1128"/>
      <c r="W30" s="1128"/>
      <c r="X30" s="1128"/>
      <c r="Y30" s="1128"/>
      <c r="Z30" s="1128"/>
      <c r="AA30" s="1128"/>
      <c r="AB30" s="1128"/>
      <c r="AC30" s="1128"/>
      <c r="AD30" s="1128"/>
      <c r="AE30" s="1128"/>
      <c r="AF30" s="1128"/>
      <c r="AG30" s="1128"/>
      <c r="AH30" s="1128"/>
    </row>
    <row r="31" spans="1:34" ht="12" customHeight="1" x14ac:dyDescent="0.25">
      <c r="A31" s="1073">
        <v>2012</v>
      </c>
      <c r="B31" s="210">
        <v>2828.7958862934156</v>
      </c>
      <c r="C31" s="385">
        <v>11780.324886293414</v>
      </c>
      <c r="D31" s="211">
        <v>2439.0578862934153</v>
      </c>
      <c r="E31" s="385">
        <v>3569.1478862934155</v>
      </c>
      <c r="F31" s="211">
        <v>3680.2348862934155</v>
      </c>
      <c r="G31" s="385">
        <v>9964.7608862934158</v>
      </c>
      <c r="H31" s="211">
        <v>4907.9928862934157</v>
      </c>
      <c r="I31" s="385">
        <v>4043.5928862934156</v>
      </c>
      <c r="J31" s="211">
        <v>4110.1798862934156</v>
      </c>
      <c r="K31" s="236">
        <v>10009.679886293416</v>
      </c>
      <c r="L31" s="211">
        <v>10400.083886293414</v>
      </c>
      <c r="M31" s="385">
        <v>8212.9418862934144</v>
      </c>
      <c r="N31" s="211">
        <v>4064.3678862934153</v>
      </c>
      <c r="O31" s="386">
        <v>4744.3908862934159</v>
      </c>
      <c r="P31" s="211">
        <v>84755.552408107818</v>
      </c>
      <c r="Q31" s="387">
        <v>1570.2299434706717</v>
      </c>
      <c r="R31" s="1769">
        <v>86325.782351578484</v>
      </c>
      <c r="S31" s="221"/>
      <c r="U31" s="1128"/>
      <c r="V31" s="1128"/>
      <c r="W31" s="1128"/>
      <c r="X31" s="1128"/>
      <c r="Y31" s="1128"/>
      <c r="Z31" s="1128"/>
      <c r="AA31" s="1128"/>
      <c r="AB31" s="1128"/>
      <c r="AC31" s="1128"/>
      <c r="AD31" s="1128"/>
      <c r="AE31" s="1128"/>
      <c r="AF31" s="1128"/>
      <c r="AG31" s="1128"/>
      <c r="AH31" s="1128"/>
    </row>
    <row r="32" spans="1:34" ht="12" customHeight="1" x14ac:dyDescent="0.25">
      <c r="A32" s="1072">
        <v>2013</v>
      </c>
      <c r="B32" s="208">
        <v>2839.0679271385648</v>
      </c>
      <c r="C32" s="233">
        <v>11957.158927138566</v>
      </c>
      <c r="D32" s="209">
        <v>2373.2309271385648</v>
      </c>
      <c r="E32" s="233">
        <v>3525.5159271385646</v>
      </c>
      <c r="F32" s="209">
        <v>3796.4419271385646</v>
      </c>
      <c r="G32" s="233">
        <v>9700.5319271385652</v>
      </c>
      <c r="H32" s="209">
        <v>4879.3449271385653</v>
      </c>
      <c r="I32" s="233">
        <v>3791.9289271385646</v>
      </c>
      <c r="J32" s="209">
        <v>4081.6949271385647</v>
      </c>
      <c r="K32" s="235">
        <v>10275.621927138565</v>
      </c>
      <c r="L32" s="209">
        <v>10897.292927138566</v>
      </c>
      <c r="M32" s="233">
        <v>9361.0529271385658</v>
      </c>
      <c r="N32" s="209">
        <v>4071.3219271385647</v>
      </c>
      <c r="O32" s="383">
        <v>4796.1549271385647</v>
      </c>
      <c r="P32" s="209">
        <v>86346.360979939898</v>
      </c>
      <c r="Q32" s="384">
        <v>1622.2368157796263</v>
      </c>
      <c r="R32" s="1768">
        <v>87968.597795719528</v>
      </c>
      <c r="S32" s="352"/>
      <c r="U32" s="1128"/>
      <c r="V32" s="1128"/>
      <c r="W32" s="1128"/>
      <c r="X32" s="1128"/>
      <c r="Y32" s="1128"/>
      <c r="Z32" s="1128"/>
      <c r="AA32" s="1128"/>
      <c r="AB32" s="1128"/>
      <c r="AC32" s="1128"/>
      <c r="AD32" s="1128"/>
      <c r="AE32" s="1128"/>
      <c r="AF32" s="1128"/>
      <c r="AG32" s="1128"/>
      <c r="AH32" s="1128"/>
    </row>
    <row r="33" spans="1:34" ht="12" customHeight="1" x14ac:dyDescent="0.25">
      <c r="A33" s="1073">
        <v>2014</v>
      </c>
      <c r="B33" s="210">
        <v>2525.3859405851535</v>
      </c>
      <c r="C33" s="385">
        <v>10141.374940585154</v>
      </c>
      <c r="D33" s="211">
        <v>2082.6809405851536</v>
      </c>
      <c r="E33" s="385">
        <v>3140.8189405851535</v>
      </c>
      <c r="F33" s="211">
        <v>3210.2309405851538</v>
      </c>
      <c r="G33" s="385">
        <v>8793.2009405851531</v>
      </c>
      <c r="H33" s="211">
        <v>4321.619940585153</v>
      </c>
      <c r="I33" s="385">
        <v>3344.6399405851535</v>
      </c>
      <c r="J33" s="211">
        <v>3648.5009405851538</v>
      </c>
      <c r="K33" s="236">
        <v>8451.9359405851537</v>
      </c>
      <c r="L33" s="211">
        <v>9925.8219405851523</v>
      </c>
      <c r="M33" s="385">
        <v>8357.3099405851517</v>
      </c>
      <c r="N33" s="211">
        <v>3490.3999405851537</v>
      </c>
      <c r="O33" s="386">
        <v>4084.1599405851534</v>
      </c>
      <c r="P33" s="696">
        <v>75518.081168192162</v>
      </c>
      <c r="Q33" s="387">
        <v>1891.0384067976474</v>
      </c>
      <c r="R33" s="1769">
        <v>77409.119574989789</v>
      </c>
      <c r="S33" s="221"/>
      <c r="U33" s="1128"/>
      <c r="V33" s="1128"/>
      <c r="W33" s="1128"/>
      <c r="X33" s="1128"/>
      <c r="Y33" s="1128"/>
      <c r="Z33" s="1128"/>
      <c r="AA33" s="1128"/>
      <c r="AB33" s="1128"/>
      <c r="AC33" s="1128"/>
      <c r="AD33" s="1128"/>
      <c r="AE33" s="1128"/>
      <c r="AF33" s="1128"/>
      <c r="AG33" s="1128"/>
      <c r="AH33" s="1128"/>
    </row>
    <row r="34" spans="1:34" ht="12" customHeight="1" x14ac:dyDescent="0.25">
      <c r="A34" s="1072">
        <v>2015</v>
      </c>
      <c r="B34" s="208">
        <v>2730.2180524125793</v>
      </c>
      <c r="C34" s="233">
        <v>11029.419052412579</v>
      </c>
      <c r="D34" s="209">
        <v>2204.1930524125792</v>
      </c>
      <c r="E34" s="233">
        <v>3236.7490524125792</v>
      </c>
      <c r="F34" s="209">
        <v>3430.3530524125795</v>
      </c>
      <c r="G34" s="233">
        <v>9255.9870524125781</v>
      </c>
      <c r="H34" s="209">
        <v>4529.5430524125786</v>
      </c>
      <c r="I34" s="233">
        <v>3769.2370524125795</v>
      </c>
      <c r="J34" s="209">
        <v>3819.7370524125795</v>
      </c>
      <c r="K34" s="235">
        <v>8721.509052412579</v>
      </c>
      <c r="L34" s="209">
        <v>10268.005052412578</v>
      </c>
      <c r="M34" s="233">
        <v>9170.6930524125783</v>
      </c>
      <c r="N34" s="209">
        <v>3516.5530524125793</v>
      </c>
      <c r="O34" s="383">
        <v>4148.7490524125797</v>
      </c>
      <c r="P34" s="209">
        <v>79830.945733776098</v>
      </c>
      <c r="Q34" s="384">
        <v>1236.9556900010557</v>
      </c>
      <c r="R34" s="1768">
        <v>81067.901423777163</v>
      </c>
      <c r="S34" s="352"/>
      <c r="U34" s="1128"/>
      <c r="V34" s="1128"/>
      <c r="W34" s="1128"/>
      <c r="X34" s="1128"/>
      <c r="Y34" s="1128"/>
      <c r="Z34" s="1128"/>
      <c r="AA34" s="1128"/>
      <c r="AB34" s="1128"/>
      <c r="AC34" s="1128"/>
      <c r="AD34" s="1128"/>
      <c r="AE34" s="1128"/>
      <c r="AF34" s="1128"/>
      <c r="AG34" s="1128"/>
      <c r="AH34" s="1128"/>
    </row>
    <row r="35" spans="1:34" ht="12" customHeight="1" x14ac:dyDescent="0.25">
      <c r="A35" s="1073">
        <v>2016</v>
      </c>
      <c r="B35" s="210">
        <v>2937.2289939092698</v>
      </c>
      <c r="C35" s="385">
        <v>11621.44499390927</v>
      </c>
      <c r="D35" s="211">
        <v>2337.4489939092696</v>
      </c>
      <c r="E35" s="385">
        <v>3483.8379939092697</v>
      </c>
      <c r="F35" s="211">
        <v>3637.8319939092694</v>
      </c>
      <c r="G35" s="385">
        <v>9791.2839939092701</v>
      </c>
      <c r="H35" s="211">
        <v>4906.1419939092693</v>
      </c>
      <c r="I35" s="385">
        <v>3944.3669939092697</v>
      </c>
      <c r="J35" s="211">
        <v>4059.7099939092695</v>
      </c>
      <c r="K35" s="236">
        <v>9463.1649939092695</v>
      </c>
      <c r="L35" s="211">
        <v>11072.511993909269</v>
      </c>
      <c r="M35" s="385">
        <v>11738.768993909269</v>
      </c>
      <c r="N35" s="211">
        <v>3729.5669939092695</v>
      </c>
      <c r="O35" s="386">
        <v>4492.2109939092697</v>
      </c>
      <c r="P35" s="211">
        <v>87215.519914729783</v>
      </c>
      <c r="Q35" s="387">
        <v>1027.647302470222</v>
      </c>
      <c r="R35" s="1769">
        <v>88243.167217199996</v>
      </c>
      <c r="S35" s="221"/>
      <c r="U35" s="1128"/>
      <c r="V35" s="1128"/>
      <c r="W35" s="1128"/>
      <c r="X35" s="1128"/>
      <c r="Y35" s="1128"/>
      <c r="Z35" s="1128"/>
      <c r="AA35" s="1128"/>
      <c r="AB35" s="1128"/>
      <c r="AC35" s="1128"/>
      <c r="AD35" s="1128"/>
      <c r="AE35" s="1128"/>
      <c r="AF35" s="1128"/>
      <c r="AG35" s="1128"/>
      <c r="AH35" s="1128"/>
    </row>
    <row r="36" spans="1:34" ht="12" customHeight="1" x14ac:dyDescent="0.25">
      <c r="A36" s="1072">
        <v>2017</v>
      </c>
      <c r="B36" s="208">
        <v>2988.0864450478575</v>
      </c>
      <c r="C36" s="233">
        <v>12010.297534693756</v>
      </c>
      <c r="D36" s="209">
        <v>2370.6704125037581</v>
      </c>
      <c r="E36" s="233">
        <v>3747.0119206237578</v>
      </c>
      <c r="F36" s="209">
        <v>3731.0284807037574</v>
      </c>
      <c r="G36" s="233">
        <v>9721.1217601837561</v>
      </c>
      <c r="H36" s="209">
        <v>5122.1325402737584</v>
      </c>
      <c r="I36" s="233">
        <v>4246.3764858537588</v>
      </c>
      <c r="J36" s="209">
        <v>4190.4948185837584</v>
      </c>
      <c r="K36" s="235">
        <v>9721.0255715937583</v>
      </c>
      <c r="L36" s="209">
        <v>11502.843147363757</v>
      </c>
      <c r="M36" s="233">
        <v>12077.584808453759</v>
      </c>
      <c r="N36" s="209">
        <v>3793.0804367866576</v>
      </c>
      <c r="O36" s="383">
        <v>4622.2434402637582</v>
      </c>
      <c r="P36" s="1113">
        <v>89843.997802929603</v>
      </c>
      <c r="Q36" s="384">
        <v>1152.2239240501822</v>
      </c>
      <c r="R36" s="1768">
        <v>90996.221726979798</v>
      </c>
      <c r="S36" s="352"/>
      <c r="U36" s="1128"/>
      <c r="V36" s="1128"/>
      <c r="W36" s="1128"/>
      <c r="X36" s="1128"/>
      <c r="Y36" s="1128"/>
      <c r="Z36" s="1128"/>
      <c r="AA36" s="1128"/>
      <c r="AB36" s="1128"/>
      <c r="AC36" s="1128"/>
      <c r="AD36" s="1128"/>
      <c r="AE36" s="1128"/>
      <c r="AF36" s="1128"/>
      <c r="AG36" s="1128"/>
      <c r="AH36" s="1128"/>
    </row>
    <row r="37" spans="1:34" ht="12" customHeight="1" x14ac:dyDescent="0.25">
      <c r="A37" s="1072">
        <v>2018</v>
      </c>
      <c r="B37" s="208">
        <f>B24</f>
        <v>2897.2788392100006</v>
      </c>
      <c r="C37" s="235">
        <f t="shared" ref="C37:O37" si="17">C24</f>
        <v>11298.474126139999</v>
      </c>
      <c r="D37" s="745">
        <f t="shared" si="17"/>
        <v>2274.9460970699997</v>
      </c>
      <c r="E37" s="235">
        <f t="shared" si="17"/>
        <v>3650.7505730400007</v>
      </c>
      <c r="F37" s="745">
        <f t="shared" si="17"/>
        <v>3491.73536139</v>
      </c>
      <c r="G37" s="235">
        <f t="shared" si="17"/>
        <v>9368.0227507899999</v>
      </c>
      <c r="H37" s="745">
        <f t="shared" si="17"/>
        <v>4883.5301379699995</v>
      </c>
      <c r="I37" s="235">
        <f t="shared" si="17"/>
        <v>4001.2468278599995</v>
      </c>
      <c r="J37" s="745">
        <f t="shared" si="17"/>
        <v>3883.7256445799999</v>
      </c>
      <c r="K37" s="235">
        <f t="shared" si="17"/>
        <v>9076.9026297438886</v>
      </c>
      <c r="L37" s="745">
        <f t="shared" si="17"/>
        <v>11102.993410569998</v>
      </c>
      <c r="M37" s="235">
        <f t="shared" si="17"/>
        <v>11931.688452409999</v>
      </c>
      <c r="N37" s="745">
        <f t="shared" si="17"/>
        <v>3570.0557432599007</v>
      </c>
      <c r="O37" s="390">
        <f t="shared" si="17"/>
        <v>4464.7078510999991</v>
      </c>
      <c r="P37" s="209">
        <f>SUM(B37:O37)</f>
        <v>85896.058445133793</v>
      </c>
      <c r="Q37" s="384">
        <f>Q24</f>
        <v>1410.0463273069997</v>
      </c>
      <c r="R37" s="1768">
        <f>R24</f>
        <v>87306.104772440798</v>
      </c>
      <c r="S37" s="352"/>
      <c r="U37" s="1128"/>
      <c r="V37" s="1128"/>
      <c r="W37" s="1128"/>
      <c r="X37" s="1128"/>
      <c r="Y37" s="1128"/>
      <c r="Z37" s="1128"/>
      <c r="AA37" s="1128"/>
      <c r="AB37" s="1128"/>
      <c r="AC37" s="1128"/>
      <c r="AD37" s="1128"/>
      <c r="AE37" s="1128"/>
      <c r="AF37" s="1128"/>
      <c r="AG37" s="1128"/>
      <c r="AH37" s="1128"/>
    </row>
    <row r="38" spans="1:34" ht="11.1" customHeight="1" x14ac:dyDescent="0.25">
      <c r="A38" s="511"/>
      <c r="B38" s="745"/>
      <c r="C38" s="209"/>
      <c r="D38" s="209"/>
      <c r="E38" s="209"/>
      <c r="F38" s="209"/>
      <c r="G38" s="209"/>
      <c r="H38" s="209"/>
      <c r="I38" s="209"/>
      <c r="J38" s="209"/>
      <c r="K38" s="745"/>
      <c r="L38" s="209"/>
      <c r="M38" s="209"/>
      <c r="N38" s="209"/>
      <c r="O38" s="209"/>
      <c r="P38" s="209"/>
      <c r="Q38" s="209"/>
      <c r="R38" s="209"/>
      <c r="S38" s="352"/>
      <c r="U38" s="1128"/>
      <c r="V38" s="1128"/>
      <c r="W38" s="1128"/>
      <c r="X38" s="1128"/>
      <c r="Y38" s="1128"/>
      <c r="Z38" s="1128"/>
      <c r="AA38" s="1128"/>
      <c r="AB38" s="1128"/>
      <c r="AC38" s="1128"/>
      <c r="AD38" s="1128"/>
      <c r="AE38" s="1128"/>
      <c r="AF38" s="1128"/>
      <c r="AG38" s="1128"/>
      <c r="AH38" s="1128"/>
    </row>
    <row r="39" spans="1:34" ht="15.75" customHeight="1" x14ac:dyDescent="0.25">
      <c r="A39" s="511"/>
      <c r="B39" s="2735" t="s">
        <v>525</v>
      </c>
      <c r="C39" s="2736"/>
      <c r="D39" s="2736"/>
      <c r="E39" s="2736"/>
      <c r="F39" s="2736"/>
      <c r="G39" s="2736"/>
      <c r="H39" s="2736"/>
      <c r="I39" s="2736"/>
      <c r="J39" s="2736"/>
      <c r="K39" s="2736"/>
      <c r="L39" s="2736"/>
      <c r="M39" s="2736"/>
      <c r="N39" s="2736"/>
      <c r="O39" s="2736"/>
      <c r="P39" s="2736"/>
      <c r="Q39" s="2736"/>
      <c r="R39" s="2737"/>
      <c r="S39" s="352"/>
      <c r="U39" s="1128"/>
      <c r="V39" s="1128"/>
      <c r="W39" s="1128"/>
      <c r="X39" s="1128"/>
      <c r="Y39" s="1128"/>
      <c r="Z39" s="1128"/>
      <c r="AA39" s="1128"/>
      <c r="AB39" s="1128"/>
      <c r="AC39" s="1128"/>
      <c r="AD39" s="1128"/>
      <c r="AE39" s="1128"/>
      <c r="AF39" s="1128"/>
      <c r="AG39" s="1128"/>
      <c r="AH39" s="1128"/>
    </row>
    <row r="40" spans="1:34" ht="11.1" customHeight="1" x14ac:dyDescent="0.25">
      <c r="A40" s="511"/>
      <c r="B40" s="2735"/>
      <c r="C40" s="2736"/>
      <c r="D40" s="2736"/>
      <c r="E40" s="2736"/>
      <c r="F40" s="2736"/>
      <c r="G40" s="2736"/>
      <c r="H40" s="2736"/>
      <c r="I40" s="2736"/>
      <c r="J40" s="2736"/>
      <c r="K40" s="2736"/>
      <c r="L40" s="2736"/>
      <c r="M40" s="2736"/>
      <c r="N40" s="2736"/>
      <c r="O40" s="2736"/>
      <c r="P40" s="2736"/>
      <c r="Q40" s="2736"/>
      <c r="R40" s="2737"/>
      <c r="S40" s="18"/>
    </row>
    <row r="41" spans="1:34" ht="11.1" customHeight="1" x14ac:dyDescent="0.25">
      <c r="A41" s="511"/>
      <c r="B41" s="745"/>
      <c r="C41" s="745"/>
      <c r="D41" s="745"/>
      <c r="E41" s="745"/>
      <c r="F41" s="745"/>
      <c r="G41" s="745"/>
      <c r="H41" s="745"/>
      <c r="I41" s="745"/>
      <c r="J41" s="745"/>
      <c r="K41" s="745"/>
      <c r="L41" s="745"/>
      <c r="M41" s="745"/>
      <c r="N41" s="745"/>
      <c r="O41" s="745"/>
      <c r="P41" s="745"/>
      <c r="Q41" s="745"/>
      <c r="R41" s="745"/>
      <c r="S41" s="18"/>
    </row>
    <row r="42" spans="1:34" ht="11.1" customHeight="1" x14ac:dyDescent="0.25">
      <c r="A42" s="511"/>
      <c r="B42" s="745"/>
      <c r="C42" s="745"/>
      <c r="D42" s="745"/>
      <c r="E42" s="745"/>
      <c r="F42" s="745"/>
      <c r="G42" s="745"/>
      <c r="H42" s="745"/>
      <c r="I42" s="745"/>
      <c r="J42" s="745"/>
      <c r="K42" s="745"/>
      <c r="L42" s="745"/>
      <c r="M42" s="745"/>
      <c r="N42" s="745"/>
      <c r="O42" s="745"/>
      <c r="P42" s="745"/>
      <c r="Q42" s="745"/>
      <c r="R42" s="745"/>
      <c r="S42" s="18"/>
    </row>
    <row r="43" spans="1:34" ht="11.1" customHeight="1" x14ac:dyDescent="0.25">
      <c r="A43" s="511"/>
      <c r="B43" s="745"/>
      <c r="C43" s="745"/>
      <c r="D43" s="745"/>
      <c r="E43" s="745"/>
      <c r="F43" s="745"/>
      <c r="G43" s="745"/>
      <c r="H43" s="745"/>
      <c r="I43" s="745"/>
      <c r="J43" s="745"/>
      <c r="K43" s="745"/>
      <c r="L43" s="745"/>
      <c r="M43" s="745"/>
      <c r="N43" s="745"/>
      <c r="O43" s="745"/>
      <c r="P43" s="745"/>
      <c r="Q43" s="745"/>
      <c r="R43" s="745"/>
      <c r="S43" s="18"/>
    </row>
    <row r="44" spans="1:34" ht="11.1" customHeight="1" x14ac:dyDescent="0.25">
      <c r="A44" s="511"/>
      <c r="B44" s="745"/>
      <c r="C44" s="745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18"/>
    </row>
    <row r="45" spans="1:34" ht="11.1" customHeight="1" x14ac:dyDescent="0.25">
      <c r="A45" s="511"/>
      <c r="B45" s="745"/>
      <c r="C45" s="745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18"/>
    </row>
    <row r="46" spans="1:34" ht="11.1" customHeight="1" x14ac:dyDescent="0.25">
      <c r="A46" s="511"/>
      <c r="B46" s="745"/>
      <c r="C46" s="745"/>
      <c r="D46" s="745"/>
      <c r="E46" s="745"/>
      <c r="F46" s="745"/>
      <c r="G46" s="745"/>
      <c r="H46" s="745"/>
      <c r="I46" s="745"/>
      <c r="J46" s="745"/>
      <c r="K46" s="745"/>
      <c r="L46" s="745"/>
      <c r="M46" s="745"/>
      <c r="N46" s="745"/>
      <c r="O46" s="745"/>
      <c r="P46" s="745"/>
      <c r="Q46" s="745"/>
      <c r="R46" s="745"/>
      <c r="S46" s="18"/>
    </row>
    <row r="47" spans="1:34" x14ac:dyDescent="0.25">
      <c r="A47" s="1131"/>
      <c r="S47" s="18"/>
    </row>
    <row r="48" spans="1:34" x14ac:dyDescent="0.25">
      <c r="A48" s="1131"/>
      <c r="S48" s="18"/>
    </row>
    <row r="49" spans="1:19" x14ac:dyDescent="0.25">
      <c r="A49" s="1131"/>
      <c r="S49" s="18"/>
    </row>
    <row r="50" spans="1:19" x14ac:dyDescent="0.25">
      <c r="A50" s="1131"/>
      <c r="S50" s="18"/>
    </row>
    <row r="51" spans="1:19" x14ac:dyDescent="0.25">
      <c r="A51" s="1131"/>
      <c r="S51" s="18"/>
    </row>
    <row r="52" spans="1:19" x14ac:dyDescent="0.25">
      <c r="A52" s="1131"/>
      <c r="S52" s="18"/>
    </row>
    <row r="53" spans="1:19" x14ac:dyDescent="0.25">
      <c r="A53" s="1131"/>
      <c r="S53" s="18"/>
    </row>
    <row r="54" spans="1:19" x14ac:dyDescent="0.25">
      <c r="A54" s="1131"/>
      <c r="S54" s="18"/>
    </row>
  </sheetData>
  <mergeCells count="6">
    <mergeCell ref="B39:R40"/>
    <mergeCell ref="A2:P2"/>
    <mergeCell ref="Q2:S2"/>
    <mergeCell ref="A3:I3"/>
    <mergeCell ref="B4:R4"/>
    <mergeCell ref="B26:R26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view="pageBreakPreview" zoomScaleNormal="100" zoomScaleSheetLayoutView="100" workbookViewId="0"/>
  </sheetViews>
  <sheetFormatPr defaultRowHeight="12.75" x14ac:dyDescent="0.25"/>
  <cols>
    <col min="1" max="1" width="7" style="13" customWidth="1"/>
    <col min="2" max="16" width="6.140625" style="13" customWidth="1"/>
    <col min="17" max="17" width="1.7109375" style="13" customWidth="1"/>
    <col min="18" max="18" width="9.28515625" style="13" bestFit="1" customWidth="1"/>
    <col min="19" max="19" width="11.42578125" style="13" bestFit="1" customWidth="1"/>
    <col min="20" max="20" width="11.5703125" style="13" customWidth="1"/>
    <col min="21" max="21" width="10.85546875" style="13" bestFit="1" customWidth="1"/>
    <col min="22" max="258" width="9.140625" style="13"/>
    <col min="259" max="271" width="10.7109375" style="13" customWidth="1"/>
    <col min="272" max="514" width="9.140625" style="13"/>
    <col min="515" max="527" width="10.7109375" style="13" customWidth="1"/>
    <col min="528" max="770" width="9.140625" style="13"/>
    <col min="771" max="783" width="10.7109375" style="13" customWidth="1"/>
    <col min="784" max="1026" width="9.140625" style="13"/>
    <col min="1027" max="1039" width="10.7109375" style="13" customWidth="1"/>
    <col min="1040" max="1282" width="9.140625" style="13"/>
    <col min="1283" max="1295" width="10.7109375" style="13" customWidth="1"/>
    <col min="1296" max="1538" width="9.140625" style="13"/>
    <col min="1539" max="1551" width="10.7109375" style="13" customWidth="1"/>
    <col min="1552" max="1794" width="9.140625" style="13"/>
    <col min="1795" max="1807" width="10.7109375" style="13" customWidth="1"/>
    <col min="1808" max="2050" width="9.140625" style="13"/>
    <col min="2051" max="2063" width="10.7109375" style="13" customWidth="1"/>
    <col min="2064" max="2306" width="9.140625" style="13"/>
    <col min="2307" max="2319" width="10.7109375" style="13" customWidth="1"/>
    <col min="2320" max="2562" width="9.140625" style="13"/>
    <col min="2563" max="2575" width="10.7109375" style="13" customWidth="1"/>
    <col min="2576" max="2818" width="9.140625" style="13"/>
    <col min="2819" max="2831" width="10.7109375" style="13" customWidth="1"/>
    <col min="2832" max="3074" width="9.140625" style="13"/>
    <col min="3075" max="3087" width="10.7109375" style="13" customWidth="1"/>
    <col min="3088" max="3330" width="9.140625" style="13"/>
    <col min="3331" max="3343" width="10.7109375" style="13" customWidth="1"/>
    <col min="3344" max="3586" width="9.140625" style="13"/>
    <col min="3587" max="3599" width="10.7109375" style="13" customWidth="1"/>
    <col min="3600" max="3842" width="9.140625" style="13"/>
    <col min="3843" max="3855" width="10.7109375" style="13" customWidth="1"/>
    <col min="3856" max="4098" width="9.140625" style="13"/>
    <col min="4099" max="4111" width="10.7109375" style="13" customWidth="1"/>
    <col min="4112" max="4354" width="9.140625" style="13"/>
    <col min="4355" max="4367" width="10.7109375" style="13" customWidth="1"/>
    <col min="4368" max="4610" width="9.140625" style="13"/>
    <col min="4611" max="4623" width="10.7109375" style="13" customWidth="1"/>
    <col min="4624" max="4866" width="9.140625" style="13"/>
    <col min="4867" max="4879" width="10.7109375" style="13" customWidth="1"/>
    <col min="4880" max="5122" width="9.140625" style="13"/>
    <col min="5123" max="5135" width="10.7109375" style="13" customWidth="1"/>
    <col min="5136" max="5378" width="9.140625" style="13"/>
    <col min="5379" max="5391" width="10.7109375" style="13" customWidth="1"/>
    <col min="5392" max="5634" width="9.140625" style="13"/>
    <col min="5635" max="5647" width="10.7109375" style="13" customWidth="1"/>
    <col min="5648" max="5890" width="9.140625" style="13"/>
    <col min="5891" max="5903" width="10.7109375" style="13" customWidth="1"/>
    <col min="5904" max="6146" width="9.140625" style="13"/>
    <col min="6147" max="6159" width="10.7109375" style="13" customWidth="1"/>
    <col min="6160" max="6402" width="9.140625" style="13"/>
    <col min="6403" max="6415" width="10.7109375" style="13" customWidth="1"/>
    <col min="6416" max="6658" width="9.140625" style="13"/>
    <col min="6659" max="6671" width="10.7109375" style="13" customWidth="1"/>
    <col min="6672" max="6914" width="9.140625" style="13"/>
    <col min="6915" max="6927" width="10.7109375" style="13" customWidth="1"/>
    <col min="6928" max="7170" width="9.140625" style="13"/>
    <col min="7171" max="7183" width="10.7109375" style="13" customWidth="1"/>
    <col min="7184" max="7426" width="9.140625" style="13"/>
    <col min="7427" max="7439" width="10.7109375" style="13" customWidth="1"/>
    <col min="7440" max="7682" width="9.140625" style="13"/>
    <col min="7683" max="7695" width="10.7109375" style="13" customWidth="1"/>
    <col min="7696" max="7938" width="9.140625" style="13"/>
    <col min="7939" max="7951" width="10.7109375" style="13" customWidth="1"/>
    <col min="7952" max="8194" width="9.140625" style="13"/>
    <col min="8195" max="8207" width="10.7109375" style="13" customWidth="1"/>
    <col min="8208" max="8450" width="9.140625" style="13"/>
    <col min="8451" max="8463" width="10.7109375" style="13" customWidth="1"/>
    <col min="8464" max="8706" width="9.140625" style="13"/>
    <col min="8707" max="8719" width="10.7109375" style="13" customWidth="1"/>
    <col min="8720" max="8962" width="9.140625" style="13"/>
    <col min="8963" max="8975" width="10.7109375" style="13" customWidth="1"/>
    <col min="8976" max="9218" width="9.140625" style="13"/>
    <col min="9219" max="9231" width="10.7109375" style="13" customWidth="1"/>
    <col min="9232" max="9474" width="9.140625" style="13"/>
    <col min="9475" max="9487" width="10.7109375" style="13" customWidth="1"/>
    <col min="9488" max="9730" width="9.140625" style="13"/>
    <col min="9731" max="9743" width="10.7109375" style="13" customWidth="1"/>
    <col min="9744" max="9986" width="9.140625" style="13"/>
    <col min="9987" max="9999" width="10.7109375" style="13" customWidth="1"/>
    <col min="10000" max="10242" width="9.140625" style="13"/>
    <col min="10243" max="10255" width="10.7109375" style="13" customWidth="1"/>
    <col min="10256" max="10498" width="9.140625" style="13"/>
    <col min="10499" max="10511" width="10.7109375" style="13" customWidth="1"/>
    <col min="10512" max="10754" width="9.140625" style="13"/>
    <col min="10755" max="10767" width="10.7109375" style="13" customWidth="1"/>
    <col min="10768" max="11010" width="9.140625" style="13"/>
    <col min="11011" max="11023" width="10.7109375" style="13" customWidth="1"/>
    <col min="11024" max="11266" width="9.140625" style="13"/>
    <col min="11267" max="11279" width="10.7109375" style="13" customWidth="1"/>
    <col min="11280" max="11522" width="9.140625" style="13"/>
    <col min="11523" max="11535" width="10.7109375" style="13" customWidth="1"/>
    <col min="11536" max="11778" width="9.140625" style="13"/>
    <col min="11779" max="11791" width="10.7109375" style="13" customWidth="1"/>
    <col min="11792" max="12034" width="9.140625" style="13"/>
    <col min="12035" max="12047" width="10.7109375" style="13" customWidth="1"/>
    <col min="12048" max="12290" width="9.140625" style="13"/>
    <col min="12291" max="12303" width="10.7109375" style="13" customWidth="1"/>
    <col min="12304" max="12546" width="9.140625" style="13"/>
    <col min="12547" max="12559" width="10.7109375" style="13" customWidth="1"/>
    <col min="12560" max="12802" width="9.140625" style="13"/>
    <col min="12803" max="12815" width="10.7109375" style="13" customWidth="1"/>
    <col min="12816" max="13058" width="9.140625" style="13"/>
    <col min="13059" max="13071" width="10.7109375" style="13" customWidth="1"/>
    <col min="13072" max="13314" width="9.140625" style="13"/>
    <col min="13315" max="13327" width="10.7109375" style="13" customWidth="1"/>
    <col min="13328" max="13570" width="9.140625" style="13"/>
    <col min="13571" max="13583" width="10.7109375" style="13" customWidth="1"/>
    <col min="13584" max="13826" width="9.140625" style="13"/>
    <col min="13827" max="13839" width="10.7109375" style="13" customWidth="1"/>
    <col min="13840" max="14082" width="9.140625" style="13"/>
    <col min="14083" max="14095" width="10.7109375" style="13" customWidth="1"/>
    <col min="14096" max="14338" width="9.140625" style="13"/>
    <col min="14339" max="14351" width="10.7109375" style="13" customWidth="1"/>
    <col min="14352" max="14594" width="9.140625" style="13"/>
    <col min="14595" max="14607" width="10.7109375" style="13" customWidth="1"/>
    <col min="14608" max="14850" width="9.140625" style="13"/>
    <col min="14851" max="14863" width="10.7109375" style="13" customWidth="1"/>
    <col min="14864" max="15106" width="9.140625" style="13"/>
    <col min="15107" max="15119" width="10.7109375" style="13" customWidth="1"/>
    <col min="15120" max="15362" width="9.140625" style="13"/>
    <col min="15363" max="15375" width="10.7109375" style="13" customWidth="1"/>
    <col min="15376" max="15618" width="9.140625" style="13"/>
    <col min="15619" max="15631" width="10.7109375" style="13" customWidth="1"/>
    <col min="15632" max="15874" width="9.140625" style="13"/>
    <col min="15875" max="15887" width="10.7109375" style="13" customWidth="1"/>
    <col min="15888" max="16130" width="9.140625" style="13"/>
    <col min="16131" max="16143" width="10.7109375" style="13" customWidth="1"/>
    <col min="16144" max="16384" width="9.140625" style="13"/>
  </cols>
  <sheetData>
    <row r="1" spans="1:27" ht="13.5" customHeight="1" x14ac:dyDescent="0.25">
      <c r="Q1" s="14"/>
    </row>
    <row r="2" spans="1:27" ht="20.100000000000001" customHeight="1" thickBot="1" x14ac:dyDescent="0.3">
      <c r="A2" s="2324" t="s">
        <v>609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1721"/>
      <c r="O2" s="2401" t="s">
        <v>286</v>
      </c>
      <c r="P2" s="2401"/>
      <c r="Q2" s="2401"/>
    </row>
    <row r="3" spans="1:27" ht="12" customHeight="1" x14ac:dyDescent="0.25">
      <c r="A3" s="2734"/>
      <c r="B3" s="2734"/>
      <c r="C3" s="2734"/>
      <c r="D3" s="2734"/>
      <c r="E3" s="2734"/>
      <c r="F3" s="2734"/>
      <c r="G3" s="2734"/>
      <c r="H3" s="2734"/>
      <c r="I3" s="2734"/>
      <c r="J3" s="16"/>
      <c r="K3" s="15"/>
      <c r="L3" s="15"/>
      <c r="M3" s="15"/>
      <c r="N3" s="15"/>
      <c r="O3" s="15"/>
      <c r="P3" s="15"/>
    </row>
    <row r="4" spans="1:27" ht="33.75" customHeight="1" x14ac:dyDescent="0.25">
      <c r="A4" s="1439"/>
      <c r="B4" s="2738" t="s">
        <v>674</v>
      </c>
      <c r="C4" s="2738"/>
      <c r="D4" s="2738"/>
      <c r="E4" s="2738"/>
      <c r="F4" s="2738"/>
      <c r="G4" s="2738"/>
      <c r="H4" s="2738"/>
      <c r="I4" s="2738"/>
      <c r="J4" s="2738"/>
      <c r="K4" s="2738"/>
      <c r="L4" s="2738"/>
      <c r="M4" s="2738"/>
      <c r="N4" s="2738"/>
      <c r="O4" s="2738"/>
      <c r="P4" s="2738"/>
    </row>
    <row r="5" spans="1:27" ht="72" customHeight="1" x14ac:dyDescent="0.25">
      <c r="A5" s="802" t="str">
        <f>' 15'!A7</f>
        <v>období</v>
      </c>
      <c r="B5" s="1108" t="s">
        <v>333</v>
      </c>
      <c r="C5" s="1109" t="s">
        <v>334</v>
      </c>
      <c r="D5" s="1110" t="s">
        <v>335</v>
      </c>
      <c r="E5" s="1109" t="s">
        <v>406</v>
      </c>
      <c r="F5" s="1110" t="s">
        <v>336</v>
      </c>
      <c r="G5" s="1109" t="s">
        <v>337</v>
      </c>
      <c r="H5" s="1110" t="s">
        <v>338</v>
      </c>
      <c r="I5" s="1109" t="s">
        <v>339</v>
      </c>
      <c r="J5" s="1110" t="s">
        <v>340</v>
      </c>
      <c r="K5" s="1109" t="s">
        <v>519</v>
      </c>
      <c r="L5" s="1110" t="s">
        <v>342</v>
      </c>
      <c r="M5" s="1109" t="s">
        <v>343</v>
      </c>
      <c r="N5" s="1110" t="s">
        <v>344</v>
      </c>
      <c r="O5" s="1111" t="s">
        <v>345</v>
      </c>
      <c r="P5" s="2224" t="s">
        <v>332</v>
      </c>
      <c r="Q5" s="70"/>
    </row>
    <row r="6" spans="1:27" ht="12" customHeight="1" x14ac:dyDescent="0.25">
      <c r="A6" s="1437" t="str">
        <f>' 15'!A8</f>
        <v>leden</v>
      </c>
      <c r="B6" s="32">
        <v>2.1354838709677426</v>
      </c>
      <c r="C6" s="253">
        <v>2.2516129032258068</v>
      </c>
      <c r="D6" s="36">
        <v>1.6032258064516129</v>
      </c>
      <c r="E6" s="247">
        <v>1.4645161290322581</v>
      </c>
      <c r="F6" s="36">
        <v>2.0580645161290323</v>
      </c>
      <c r="G6" s="247">
        <v>1.8645161290322576</v>
      </c>
      <c r="H6" s="36">
        <v>1.4548387096774189</v>
      </c>
      <c r="I6" s="247">
        <v>1.8806451612903228</v>
      </c>
      <c r="J6" s="36">
        <v>2.7806451612903227</v>
      </c>
      <c r="K6" s="253">
        <v>4.1999999999999993</v>
      </c>
      <c r="L6" s="48">
        <v>3.0258064516129037</v>
      </c>
      <c r="M6" s="247">
        <v>2.9290322580645154</v>
      </c>
      <c r="N6" s="36">
        <v>1.2483870967741937</v>
      </c>
      <c r="O6" s="1472">
        <v>1.4129032258064513</v>
      </c>
      <c r="P6" s="2225">
        <v>2.0096774193548383</v>
      </c>
      <c r="Q6" s="351"/>
      <c r="R6" s="37"/>
      <c r="S6" s="37"/>
      <c r="T6" s="31"/>
      <c r="U6" s="31"/>
    </row>
    <row r="7" spans="1:27" ht="12" customHeight="1" x14ac:dyDescent="0.25">
      <c r="A7" s="511" t="str">
        <f>' 15'!A9</f>
        <v>únor</v>
      </c>
      <c r="B7" s="32">
        <v>-3.5392857142857141</v>
      </c>
      <c r="C7" s="247">
        <v>-2.121428571428571</v>
      </c>
      <c r="D7" s="36">
        <v>-4.1999999999999993</v>
      </c>
      <c r="E7" s="247">
        <v>-3.0571428571428569</v>
      </c>
      <c r="F7" s="36">
        <v>-3.1321428571428571</v>
      </c>
      <c r="G7" s="247">
        <v>-3.5500000000000003</v>
      </c>
      <c r="H7" s="36">
        <v>-3.5892857142857144</v>
      </c>
      <c r="I7" s="247">
        <v>-3.5642857142857141</v>
      </c>
      <c r="J7" s="36">
        <v>-2.8392857142857144</v>
      </c>
      <c r="K7" s="253">
        <v>-1.3107142857142857</v>
      </c>
      <c r="L7" s="36">
        <v>-2.5107142857142857</v>
      </c>
      <c r="M7" s="247">
        <v>-2.5035714285714286</v>
      </c>
      <c r="N7" s="36">
        <v>-4.0642857142857141</v>
      </c>
      <c r="O7" s="1472">
        <v>-3.5285714285714289</v>
      </c>
      <c r="P7" s="2225">
        <v>-3.2785714285714285</v>
      </c>
      <c r="Q7" s="352"/>
      <c r="R7" s="37"/>
      <c r="S7" s="37"/>
      <c r="T7" s="1121"/>
      <c r="U7" s="1120"/>
      <c r="V7" s="1119"/>
      <c r="W7" s="1119"/>
      <c r="X7" s="1119"/>
      <c r="Y7" s="1119"/>
      <c r="Z7" s="1119"/>
      <c r="AA7" s="1118"/>
    </row>
    <row r="8" spans="1:27" ht="12" customHeight="1" x14ac:dyDescent="0.25">
      <c r="A8" s="1481" t="str">
        <f>' 15'!A10</f>
        <v>březen</v>
      </c>
      <c r="B8" s="39">
        <v>0.92258064516129057</v>
      </c>
      <c r="C8" s="158">
        <v>2.3451612903225807</v>
      </c>
      <c r="D8" s="45">
        <v>0.19354838709677413</v>
      </c>
      <c r="E8" s="158">
        <v>0.60322580645161283</v>
      </c>
      <c r="F8" s="45">
        <v>0.62903225806451601</v>
      </c>
      <c r="G8" s="158">
        <v>1.0322580645161288</v>
      </c>
      <c r="H8" s="45">
        <v>0.64516129032258063</v>
      </c>
      <c r="I8" s="158">
        <v>0.89999999999999991</v>
      </c>
      <c r="J8" s="45">
        <v>1.4870967741935484</v>
      </c>
      <c r="K8" s="157">
        <v>2.6258064516129029</v>
      </c>
      <c r="L8" s="45">
        <v>1.5774193548387099</v>
      </c>
      <c r="M8" s="158">
        <v>1.2419354838709675</v>
      </c>
      <c r="N8" s="45">
        <v>0.54838709677419339</v>
      </c>
      <c r="O8" s="1473">
        <v>0.84193548387096784</v>
      </c>
      <c r="P8" s="2226">
        <v>1.0000000000000002</v>
      </c>
      <c r="Q8" s="354"/>
      <c r="R8" s="37"/>
      <c r="S8" s="37"/>
      <c r="T8" s="1121"/>
      <c r="U8" s="1120"/>
      <c r="V8" s="1119"/>
      <c r="W8" s="1119"/>
      <c r="X8" s="1119"/>
      <c r="Y8" s="1119"/>
      <c r="Z8" s="1119"/>
      <c r="AA8" s="1118"/>
    </row>
    <row r="9" spans="1:27" ht="12" customHeight="1" x14ac:dyDescent="0.25">
      <c r="A9" s="511" t="str">
        <f>' 15'!A11</f>
        <v>duben</v>
      </c>
      <c r="B9" s="32">
        <v>12.523333333333335</v>
      </c>
      <c r="C9" s="247">
        <v>14.83</v>
      </c>
      <c r="D9" s="36">
        <v>11.046666666666665</v>
      </c>
      <c r="E9" s="247">
        <v>12.800000000000004</v>
      </c>
      <c r="F9" s="36">
        <v>12.403333333333334</v>
      </c>
      <c r="G9" s="247">
        <v>13.813333333333334</v>
      </c>
      <c r="H9" s="36">
        <v>13.159999999999998</v>
      </c>
      <c r="I9" s="247">
        <v>13.120000000000001</v>
      </c>
      <c r="J9" s="36">
        <v>12.45</v>
      </c>
      <c r="K9" s="253">
        <v>14.523333333333332</v>
      </c>
      <c r="L9" s="36">
        <v>13.273333333333332</v>
      </c>
      <c r="M9" s="247">
        <v>12.909999999999998</v>
      </c>
      <c r="N9" s="36">
        <v>12.710000000000003</v>
      </c>
      <c r="O9" s="1472">
        <v>13.186666666666667</v>
      </c>
      <c r="P9" s="2225">
        <v>12.98</v>
      </c>
      <c r="Q9" s="352"/>
      <c r="R9" s="37"/>
      <c r="S9" s="37"/>
      <c r="T9" s="1121"/>
      <c r="U9" s="1120"/>
      <c r="V9" s="1119"/>
      <c r="W9" s="1119"/>
      <c r="X9" s="1119"/>
      <c r="Y9" s="1119"/>
      <c r="Z9" s="1119"/>
      <c r="AA9" s="1118"/>
    </row>
    <row r="10" spans="1:27" ht="12" customHeight="1" x14ac:dyDescent="0.25">
      <c r="A10" s="511" t="str">
        <f>' 15'!A12</f>
        <v>květen</v>
      </c>
      <c r="B10" s="32">
        <v>15.519354838709674</v>
      </c>
      <c r="C10" s="247">
        <v>18.090322580645164</v>
      </c>
      <c r="D10" s="36">
        <v>14.774193548387096</v>
      </c>
      <c r="E10" s="247">
        <v>16.806451612903221</v>
      </c>
      <c r="F10" s="36">
        <v>16.332258064516129</v>
      </c>
      <c r="G10" s="247">
        <v>16.583870967741937</v>
      </c>
      <c r="H10" s="36">
        <v>16.248387096774195</v>
      </c>
      <c r="I10" s="247">
        <v>16.551612903225802</v>
      </c>
      <c r="J10" s="36">
        <v>16.258064516129032</v>
      </c>
      <c r="K10" s="253">
        <v>18.367741935483874</v>
      </c>
      <c r="L10" s="36">
        <v>17.003225806451614</v>
      </c>
      <c r="M10" s="247">
        <v>16.919354838709676</v>
      </c>
      <c r="N10" s="36">
        <v>16.258064516129036</v>
      </c>
      <c r="O10" s="1472">
        <v>16.261290322580646</v>
      </c>
      <c r="P10" s="2225">
        <v>16.461290322580645</v>
      </c>
      <c r="Q10" s="352"/>
      <c r="R10" s="37"/>
      <c r="S10" s="37"/>
      <c r="T10" s="1121"/>
      <c r="U10" s="1120"/>
      <c r="V10" s="1119"/>
      <c r="W10" s="1119"/>
      <c r="X10" s="1119"/>
      <c r="Y10" s="1119"/>
      <c r="Z10" s="1119"/>
      <c r="AA10" s="1118"/>
    </row>
    <row r="11" spans="1:27" ht="12" customHeight="1" x14ac:dyDescent="0.25">
      <c r="A11" s="511" t="str">
        <f>' 15'!A13</f>
        <v>červen</v>
      </c>
      <c r="B11" s="39">
        <v>16.93</v>
      </c>
      <c r="C11" s="158">
        <v>19.759999999999998</v>
      </c>
      <c r="D11" s="45">
        <v>16.266666666666666</v>
      </c>
      <c r="E11" s="158">
        <v>17.786666666666669</v>
      </c>
      <c r="F11" s="45">
        <v>17.290000000000003</v>
      </c>
      <c r="G11" s="158">
        <v>17.596666666666668</v>
      </c>
      <c r="H11" s="45">
        <v>17.386666666666663</v>
      </c>
      <c r="I11" s="158">
        <v>17.703333333333333</v>
      </c>
      <c r="J11" s="45">
        <v>17.746666666666666</v>
      </c>
      <c r="K11" s="157">
        <v>19.553333333333335</v>
      </c>
      <c r="L11" s="45">
        <v>18.296666666666667</v>
      </c>
      <c r="M11" s="158">
        <v>18.22666666666667</v>
      </c>
      <c r="N11" s="45">
        <v>17.209999999999997</v>
      </c>
      <c r="O11" s="1473">
        <v>17.633333333333333</v>
      </c>
      <c r="P11" s="2226">
        <v>17.746666666666666</v>
      </c>
      <c r="Q11" s="352"/>
      <c r="R11" s="37"/>
      <c r="S11" s="37"/>
      <c r="T11" s="1121"/>
      <c r="U11" s="1120"/>
      <c r="V11" s="1119"/>
      <c r="W11" s="1119"/>
      <c r="X11" s="1119"/>
      <c r="Y11" s="1119"/>
      <c r="Z11" s="1119"/>
      <c r="AA11" s="1118"/>
    </row>
    <row r="12" spans="1:27" ht="12" customHeight="1" x14ac:dyDescent="0.25">
      <c r="A12" s="511" t="str">
        <f>' 15'!A14</f>
        <v>červenec</v>
      </c>
      <c r="B12" s="32">
        <v>18.970967741935482</v>
      </c>
      <c r="C12" s="247">
        <v>21.532258064516128</v>
      </c>
      <c r="D12" s="36">
        <v>18.690322580645166</v>
      </c>
      <c r="E12" s="247">
        <v>19.806451612903224</v>
      </c>
      <c r="F12" s="36">
        <v>19.587096774193551</v>
      </c>
      <c r="G12" s="247">
        <v>19.587096774193544</v>
      </c>
      <c r="H12" s="36">
        <v>19.274193548387093</v>
      </c>
      <c r="I12" s="247">
        <v>19.912903225806453</v>
      </c>
      <c r="J12" s="36">
        <v>20.103225806451618</v>
      </c>
      <c r="K12" s="253">
        <v>22.474193548387095</v>
      </c>
      <c r="L12" s="36">
        <v>20.861290322580647</v>
      </c>
      <c r="M12" s="247">
        <v>20.867741935483867</v>
      </c>
      <c r="N12" s="36">
        <v>19.519354838709681</v>
      </c>
      <c r="O12" s="1472">
        <v>19.041935483870965</v>
      </c>
      <c r="P12" s="2225">
        <v>19.954838709677414</v>
      </c>
      <c r="Q12" s="352"/>
      <c r="R12" s="37"/>
      <c r="S12" s="37"/>
      <c r="T12" s="1121"/>
      <c r="U12" s="1120"/>
      <c r="V12" s="1119"/>
      <c r="W12" s="1119"/>
      <c r="X12" s="1119"/>
      <c r="Y12" s="1119"/>
      <c r="Z12" s="1119"/>
      <c r="AA12" s="1118"/>
    </row>
    <row r="13" spans="1:27" ht="12" customHeight="1" x14ac:dyDescent="0.25">
      <c r="A13" s="511" t="str">
        <f>' 15'!A15</f>
        <v>srpen</v>
      </c>
      <c r="B13" s="32">
        <v>19.916129032258063</v>
      </c>
      <c r="C13" s="247">
        <v>23.054838709677409</v>
      </c>
      <c r="D13" s="36">
        <v>18.764516129032256</v>
      </c>
      <c r="E13" s="247">
        <v>21.06451612903226</v>
      </c>
      <c r="F13" s="36">
        <v>20.235483870967737</v>
      </c>
      <c r="G13" s="247">
        <v>20.632258064516122</v>
      </c>
      <c r="H13" s="36">
        <v>20.56774193548387</v>
      </c>
      <c r="I13" s="247">
        <v>21.270967741935479</v>
      </c>
      <c r="J13" s="36">
        <v>20.561290322580653</v>
      </c>
      <c r="K13" s="253">
        <v>22.858064516129037</v>
      </c>
      <c r="L13" s="36">
        <v>21.641935483870967</v>
      </c>
      <c r="M13" s="247">
        <v>20.78709677419355</v>
      </c>
      <c r="N13" s="36">
        <v>20.745161290322578</v>
      </c>
      <c r="O13" s="1472">
        <v>20.180645161290318</v>
      </c>
      <c r="P13" s="2225">
        <v>20.912903225806453</v>
      </c>
      <c r="Q13" s="352"/>
      <c r="R13" s="37"/>
      <c r="S13" s="37"/>
      <c r="T13" s="1121"/>
      <c r="U13" s="1120"/>
      <c r="V13" s="1119"/>
      <c r="W13" s="1119"/>
      <c r="X13" s="1119"/>
      <c r="Y13" s="1119"/>
      <c r="Z13" s="1119"/>
      <c r="AA13" s="1118"/>
    </row>
    <row r="14" spans="1:27" ht="12" customHeight="1" x14ac:dyDescent="0.25">
      <c r="A14" s="511" t="str">
        <f>' 15'!A16</f>
        <v>září</v>
      </c>
      <c r="B14" s="39">
        <v>14.026666666666666</v>
      </c>
      <c r="C14" s="158">
        <v>16.260000000000002</v>
      </c>
      <c r="D14" s="45">
        <v>12.923333333333334</v>
      </c>
      <c r="E14" s="158">
        <v>14.850000000000001</v>
      </c>
      <c r="F14" s="45">
        <v>14.06</v>
      </c>
      <c r="G14" s="158">
        <v>15.043333333333335</v>
      </c>
      <c r="H14" s="45">
        <v>14.663333333333329</v>
      </c>
      <c r="I14" s="158">
        <v>15.006666666666668</v>
      </c>
      <c r="J14" s="45">
        <v>14.27</v>
      </c>
      <c r="K14" s="157">
        <v>16.666666666666668</v>
      </c>
      <c r="L14" s="45">
        <v>15.290000000000001</v>
      </c>
      <c r="M14" s="158">
        <v>14.67</v>
      </c>
      <c r="N14" s="45">
        <v>14.436666666666667</v>
      </c>
      <c r="O14" s="1473">
        <v>14.150000000000002</v>
      </c>
      <c r="P14" s="2226">
        <v>14.723333333333334</v>
      </c>
      <c r="Q14" s="352"/>
      <c r="R14" s="37"/>
      <c r="S14" s="37"/>
      <c r="T14" s="1121"/>
      <c r="U14" s="1120"/>
      <c r="V14" s="1119"/>
      <c r="W14" s="1119"/>
      <c r="X14" s="1119"/>
      <c r="Y14" s="1119"/>
      <c r="Z14" s="1119"/>
      <c r="AA14" s="1118"/>
    </row>
    <row r="15" spans="1:27" ht="12" customHeight="1" x14ac:dyDescent="0.25">
      <c r="A15" s="1437" t="str">
        <f>' 15'!A17</f>
        <v>říjen</v>
      </c>
      <c r="B15" s="32">
        <v>9.4548387096774178</v>
      </c>
      <c r="C15" s="247">
        <v>11.780645161290327</v>
      </c>
      <c r="D15" s="36">
        <v>8.4516129032258061</v>
      </c>
      <c r="E15" s="247">
        <v>10.025806451612903</v>
      </c>
      <c r="F15" s="36">
        <v>10.174193548387096</v>
      </c>
      <c r="G15" s="247">
        <v>10.493548387096775</v>
      </c>
      <c r="H15" s="36">
        <v>10.229032258064516</v>
      </c>
      <c r="I15" s="247">
        <v>10.341935483870966</v>
      </c>
      <c r="J15" s="36">
        <v>9.5032258064516135</v>
      </c>
      <c r="K15" s="253">
        <v>11.493548387096773</v>
      </c>
      <c r="L15" s="36">
        <v>10.535483870967743</v>
      </c>
      <c r="M15" s="247">
        <v>10.138709677419355</v>
      </c>
      <c r="N15" s="36">
        <v>10.016129032258064</v>
      </c>
      <c r="O15" s="1472">
        <v>10.290322580645162</v>
      </c>
      <c r="P15" s="2225">
        <v>10.145161290322582</v>
      </c>
      <c r="Q15" s="352"/>
      <c r="R15" s="37"/>
      <c r="S15" s="37"/>
      <c r="T15" s="1121"/>
      <c r="U15" s="1120"/>
      <c r="V15" s="1119"/>
      <c r="W15" s="1119"/>
      <c r="X15" s="1119"/>
      <c r="Y15" s="1119"/>
      <c r="Z15" s="1119"/>
      <c r="AA15" s="1118"/>
    </row>
    <row r="16" spans="1:27" ht="12" customHeight="1" x14ac:dyDescent="0.25">
      <c r="A16" s="511" t="str">
        <f>' 15'!A18</f>
        <v>listopad</v>
      </c>
      <c r="B16" s="32">
        <v>3.6433333333333326</v>
      </c>
      <c r="C16" s="247">
        <v>5.703333333333334</v>
      </c>
      <c r="D16" s="36">
        <v>3.086666666666666</v>
      </c>
      <c r="E16" s="247">
        <v>4.8766666666666678</v>
      </c>
      <c r="F16" s="36">
        <v>4.793333333333333</v>
      </c>
      <c r="G16" s="247">
        <v>5.0233333333333343</v>
      </c>
      <c r="H16" s="36">
        <v>4.7233333333333327</v>
      </c>
      <c r="I16" s="247">
        <v>4.7133333333333338</v>
      </c>
      <c r="J16" s="36">
        <v>3.83</v>
      </c>
      <c r="K16" s="253">
        <v>5.5433333333333339</v>
      </c>
      <c r="L16" s="36">
        <v>4.6466666666666656</v>
      </c>
      <c r="M16" s="247">
        <v>4.3233333333333341</v>
      </c>
      <c r="N16" s="36">
        <v>4.08</v>
      </c>
      <c r="O16" s="1472">
        <v>5.1433333333333335</v>
      </c>
      <c r="P16" s="2225">
        <v>4.4300000000000006</v>
      </c>
      <c r="Q16" s="352"/>
      <c r="R16" s="37"/>
      <c r="S16" s="37"/>
      <c r="T16" s="1121"/>
      <c r="U16" s="1120"/>
      <c r="V16" s="1119"/>
      <c r="W16" s="1119"/>
      <c r="X16" s="1119"/>
      <c r="Y16" s="1119"/>
      <c r="Z16" s="1119"/>
      <c r="AA16" s="1118"/>
    </row>
    <row r="17" spans="1:32" ht="12" customHeight="1" x14ac:dyDescent="0.25">
      <c r="A17" s="1438" t="str">
        <f>' 15'!A19</f>
        <v>prosinec</v>
      </c>
      <c r="B17" s="39">
        <v>1.5096774193548388</v>
      </c>
      <c r="C17" s="158">
        <v>1.6322580645161289</v>
      </c>
      <c r="D17" s="45">
        <v>1.3290322580645157</v>
      </c>
      <c r="E17" s="158">
        <v>1.0709677419354837</v>
      </c>
      <c r="F17" s="45">
        <v>1.5258064516129031</v>
      </c>
      <c r="G17" s="158">
        <v>1.4129032258064518</v>
      </c>
      <c r="H17" s="45">
        <v>0.78387096774193554</v>
      </c>
      <c r="I17" s="158">
        <v>1.1290322580645162</v>
      </c>
      <c r="J17" s="45">
        <v>2.3516129032258073</v>
      </c>
      <c r="K17" s="157">
        <v>3.6064516129032258</v>
      </c>
      <c r="L17" s="45">
        <v>2.4645161290322584</v>
      </c>
      <c r="M17" s="158">
        <v>2.3709677419354844</v>
      </c>
      <c r="N17" s="45">
        <v>0.45161290322580649</v>
      </c>
      <c r="O17" s="1473">
        <v>0.20322580645161298</v>
      </c>
      <c r="P17" s="2226">
        <v>1.4161290322580646</v>
      </c>
      <c r="Q17" s="221"/>
      <c r="R17" s="37"/>
      <c r="S17" s="37"/>
      <c r="T17" s="1121"/>
      <c r="U17" s="1120"/>
      <c r="V17" s="1119"/>
      <c r="W17" s="1119"/>
      <c r="X17" s="1119"/>
      <c r="Y17" s="1119"/>
      <c r="Z17" s="1119"/>
      <c r="AA17" s="1118"/>
    </row>
    <row r="18" spans="1:32" ht="12" customHeight="1" x14ac:dyDescent="0.25">
      <c r="A18" s="1437" t="str">
        <f>' 15'!A20</f>
        <v>I. čtvrtletí</v>
      </c>
      <c r="B18" s="32">
        <f>AVERAGE(B6:B8)</f>
        <v>-0.16040706605222699</v>
      </c>
      <c r="C18" s="1386">
        <f t="shared" ref="C18:P18" si="0">AVERAGE(C6:C8)</f>
        <v>0.82511520737327215</v>
      </c>
      <c r="D18" s="1388">
        <f t="shared" si="0"/>
        <v>-0.80107526881720403</v>
      </c>
      <c r="E18" s="1386">
        <f t="shared" si="0"/>
        <v>-0.32980030721966197</v>
      </c>
      <c r="F18" s="1388">
        <f t="shared" si="0"/>
        <v>-0.14834869431643627</v>
      </c>
      <c r="G18" s="1386">
        <f t="shared" si="0"/>
        <v>-0.2177419354838713</v>
      </c>
      <c r="H18" s="1388">
        <f t="shared" si="0"/>
        <v>-0.49642857142857172</v>
      </c>
      <c r="I18" s="1386">
        <f t="shared" si="0"/>
        <v>-0.26121351766513046</v>
      </c>
      <c r="J18" s="1388">
        <f t="shared" si="0"/>
        <v>0.47615207373271889</v>
      </c>
      <c r="K18" s="1386">
        <f t="shared" si="0"/>
        <v>1.8383640552995388</v>
      </c>
      <c r="L18" s="1388">
        <f t="shared" si="0"/>
        <v>0.69750384024577594</v>
      </c>
      <c r="M18" s="1386">
        <f t="shared" si="0"/>
        <v>0.55579877112135145</v>
      </c>
      <c r="N18" s="1388">
        <f t="shared" si="0"/>
        <v>-0.75583717357910896</v>
      </c>
      <c r="O18" s="1386">
        <f t="shared" si="0"/>
        <v>-0.42457757296466991</v>
      </c>
      <c r="P18" s="2227">
        <f t="shared" si="0"/>
        <v>-8.9631336405529963E-2</v>
      </c>
      <c r="Q18" s="18"/>
      <c r="S18" s="1437"/>
      <c r="T18" s="1121"/>
      <c r="U18" s="1120"/>
      <c r="V18" s="1119"/>
      <c r="W18" s="1119"/>
      <c r="X18" s="1119"/>
      <c r="Y18" s="1119"/>
      <c r="Z18" s="1119"/>
      <c r="AA18" s="1118"/>
    </row>
    <row r="19" spans="1:32" ht="12" customHeight="1" x14ac:dyDescent="0.25">
      <c r="A19" s="511" t="str">
        <f>' 15'!A21</f>
        <v>II. čtvrtletí</v>
      </c>
      <c r="B19" s="32">
        <f>AVERAGE(B9:B11)</f>
        <v>14.990896057347669</v>
      </c>
      <c r="C19" s="48">
        <f t="shared" ref="C19:P19" si="1">AVERAGE(C9:C11)</f>
        <v>17.560107526881719</v>
      </c>
      <c r="D19" s="52">
        <f t="shared" si="1"/>
        <v>14.029175627240143</v>
      </c>
      <c r="E19" s="48">
        <f t="shared" si="1"/>
        <v>15.797706093189964</v>
      </c>
      <c r="F19" s="52">
        <f t="shared" si="1"/>
        <v>15.341863799283155</v>
      </c>
      <c r="G19" s="48">
        <f t="shared" si="1"/>
        <v>15.997956989247314</v>
      </c>
      <c r="H19" s="52">
        <f t="shared" si="1"/>
        <v>15.598351254480285</v>
      </c>
      <c r="I19" s="48">
        <f t="shared" si="1"/>
        <v>15.791648745519714</v>
      </c>
      <c r="J19" s="52">
        <f t="shared" si="1"/>
        <v>15.484910394265233</v>
      </c>
      <c r="K19" s="48">
        <f t="shared" si="1"/>
        <v>17.481469534050181</v>
      </c>
      <c r="L19" s="52">
        <f t="shared" si="1"/>
        <v>16.191075268817205</v>
      </c>
      <c r="M19" s="48">
        <f t="shared" si="1"/>
        <v>16.018673835125451</v>
      </c>
      <c r="N19" s="52">
        <f t="shared" si="1"/>
        <v>15.392688172043014</v>
      </c>
      <c r="O19" s="48">
        <f t="shared" si="1"/>
        <v>15.693763440860215</v>
      </c>
      <c r="P19" s="2228">
        <f t="shared" si="1"/>
        <v>15.72931899641577</v>
      </c>
      <c r="Q19" s="18"/>
      <c r="S19" s="1437"/>
      <c r="T19" s="1121"/>
      <c r="U19" s="1120"/>
      <c r="V19" s="1119"/>
      <c r="W19" s="1119"/>
      <c r="X19" s="1119"/>
      <c r="Y19" s="1119"/>
      <c r="Z19" s="1119"/>
      <c r="AA19" s="1118"/>
    </row>
    <row r="20" spans="1:32" ht="12" customHeight="1" x14ac:dyDescent="0.25">
      <c r="A20" s="511" t="str">
        <f>' 15'!A22</f>
        <v>III. čtvrtletí</v>
      </c>
      <c r="B20" s="32">
        <f>AVERAGE(B12:B14)</f>
        <v>17.637921146953403</v>
      </c>
      <c r="C20" s="48">
        <f t="shared" ref="C20:P20" si="2">AVERAGE(C12:C14)</f>
        <v>20.282365591397848</v>
      </c>
      <c r="D20" s="52">
        <f t="shared" si="2"/>
        <v>16.792724014336915</v>
      </c>
      <c r="E20" s="48">
        <f t="shared" si="2"/>
        <v>18.573655913978495</v>
      </c>
      <c r="F20" s="52">
        <f t="shared" si="2"/>
        <v>17.960860215053764</v>
      </c>
      <c r="G20" s="48">
        <f t="shared" si="2"/>
        <v>18.420896057347665</v>
      </c>
      <c r="H20" s="52">
        <f t="shared" si="2"/>
        <v>18.168422939068098</v>
      </c>
      <c r="I20" s="48">
        <f t="shared" si="2"/>
        <v>18.730179211469533</v>
      </c>
      <c r="J20" s="52">
        <f t="shared" si="2"/>
        <v>18.31150537634409</v>
      </c>
      <c r="K20" s="48">
        <f t="shared" si="2"/>
        <v>20.666308243727599</v>
      </c>
      <c r="L20" s="52">
        <f t="shared" si="2"/>
        <v>19.264408602150535</v>
      </c>
      <c r="M20" s="48">
        <f t="shared" si="2"/>
        <v>18.774946236559142</v>
      </c>
      <c r="N20" s="52">
        <f t="shared" si="2"/>
        <v>18.233727598566308</v>
      </c>
      <c r="O20" s="48">
        <f t="shared" si="2"/>
        <v>17.790860215053765</v>
      </c>
      <c r="P20" s="2228">
        <f t="shared" si="2"/>
        <v>18.530358422939067</v>
      </c>
      <c r="Q20" s="18"/>
      <c r="T20" s="1122"/>
      <c r="U20" s="1119"/>
      <c r="V20" s="1119"/>
      <c r="W20" s="1119"/>
      <c r="X20" s="1119"/>
      <c r="Y20" s="1119"/>
      <c r="Z20" s="1119"/>
      <c r="AA20" s="1118"/>
    </row>
    <row r="21" spans="1:32" ht="12" customHeight="1" x14ac:dyDescent="0.25">
      <c r="A21" s="1438" t="str">
        <f>' 15'!A23</f>
        <v>IV. čtvrtletí</v>
      </c>
      <c r="B21" s="39">
        <f>AVERAGE(B15:B17)</f>
        <v>4.8692831541218631</v>
      </c>
      <c r="C21" s="49">
        <f t="shared" ref="C21:P21" si="3">AVERAGE(C15:C17)</f>
        <v>6.3720788530465962</v>
      </c>
      <c r="D21" s="61">
        <f t="shared" si="3"/>
        <v>4.2891039426523294</v>
      </c>
      <c r="E21" s="49">
        <f t="shared" si="3"/>
        <v>5.3244802867383507</v>
      </c>
      <c r="F21" s="61">
        <f t="shared" si="3"/>
        <v>5.4977777777777774</v>
      </c>
      <c r="G21" s="49">
        <f t="shared" si="3"/>
        <v>5.6432616487455212</v>
      </c>
      <c r="H21" s="61">
        <f t="shared" si="3"/>
        <v>5.2454121863799275</v>
      </c>
      <c r="I21" s="49">
        <f t="shared" si="3"/>
        <v>5.3947670250896058</v>
      </c>
      <c r="J21" s="61">
        <f t="shared" si="3"/>
        <v>5.2282795698924742</v>
      </c>
      <c r="K21" s="49">
        <f t="shared" si="3"/>
        <v>6.8811111111111103</v>
      </c>
      <c r="L21" s="61">
        <f t="shared" si="3"/>
        <v>5.8822222222222225</v>
      </c>
      <c r="M21" s="49">
        <f t="shared" si="3"/>
        <v>5.6110035842293913</v>
      </c>
      <c r="N21" s="61">
        <f>AVERAGE(N15:N17)</f>
        <v>4.8492473118279564</v>
      </c>
      <c r="O21" s="49">
        <f t="shared" si="3"/>
        <v>5.2122939068100358</v>
      </c>
      <c r="P21" s="2229">
        <f t="shared" si="3"/>
        <v>5.3304301075268823</v>
      </c>
      <c r="Q21" s="70"/>
    </row>
    <row r="22" spans="1:32" ht="12" customHeight="1" x14ac:dyDescent="0.25">
      <c r="A22" s="517" t="str">
        <f>' 15'!A24</f>
        <v>I. pololetí</v>
      </c>
      <c r="B22" s="32">
        <f>AVERAGE(B6:B11)</f>
        <v>7.4152444956477224</v>
      </c>
      <c r="C22" s="48">
        <f t="shared" ref="C22:P22" si="4">AVERAGE(C6:C11)</f>
        <v>9.1926113671274958</v>
      </c>
      <c r="D22" s="52">
        <f t="shared" si="4"/>
        <v>6.6140501792114685</v>
      </c>
      <c r="E22" s="48">
        <f t="shared" si="4"/>
        <v>7.7339528929851511</v>
      </c>
      <c r="F22" s="52">
        <f t="shared" si="4"/>
        <v>7.5967575524833597</v>
      </c>
      <c r="G22" s="48">
        <f t="shared" si="4"/>
        <v>7.8901075268817209</v>
      </c>
      <c r="H22" s="52">
        <f t="shared" si="4"/>
        <v>7.5509613415258565</v>
      </c>
      <c r="I22" s="48">
        <f t="shared" si="4"/>
        <v>7.765217613927291</v>
      </c>
      <c r="J22" s="52">
        <f t="shared" si="4"/>
        <v>7.9805312339989767</v>
      </c>
      <c r="K22" s="48">
        <f t="shared" si="4"/>
        <v>9.6599167946748601</v>
      </c>
      <c r="L22" s="52">
        <f t="shared" si="4"/>
        <v>8.4442895545314887</v>
      </c>
      <c r="M22" s="48">
        <f t="shared" si="4"/>
        <v>8.2872363031234002</v>
      </c>
      <c r="N22" s="52">
        <f t="shared" si="4"/>
        <v>7.3184254992319522</v>
      </c>
      <c r="O22" s="48">
        <f t="shared" si="4"/>
        <v>7.6345929339477721</v>
      </c>
      <c r="P22" s="2228">
        <f t="shared" si="4"/>
        <v>7.8198438300051194</v>
      </c>
      <c r="Q22" s="18"/>
    </row>
    <row r="23" spans="1:32" ht="12" customHeight="1" thickBot="1" x14ac:dyDescent="0.3">
      <c r="A23" s="597" t="str">
        <f>' 15'!A25</f>
        <v>II. pololetí</v>
      </c>
      <c r="B23" s="1474">
        <f>AVERAGE(B12:B17)</f>
        <v>11.253602150537633</v>
      </c>
      <c r="C23" s="1475">
        <f t="shared" ref="C23:P23" si="5">AVERAGE(C12:C17)</f>
        <v>13.32722222222222</v>
      </c>
      <c r="D23" s="1476">
        <f t="shared" si="5"/>
        <v>10.540913978494624</v>
      </c>
      <c r="E23" s="1475">
        <f t="shared" si="5"/>
        <v>11.949068100358424</v>
      </c>
      <c r="F23" s="1476">
        <f t="shared" si="5"/>
        <v>11.729318996415772</v>
      </c>
      <c r="G23" s="1475">
        <f t="shared" si="5"/>
        <v>12.032078853046594</v>
      </c>
      <c r="H23" s="1476">
        <f t="shared" si="5"/>
        <v>11.70691756272401</v>
      </c>
      <c r="I23" s="1475">
        <f t="shared" si="5"/>
        <v>12.06247311827957</v>
      </c>
      <c r="J23" s="1476">
        <f t="shared" si="5"/>
        <v>11.769892473118283</v>
      </c>
      <c r="K23" s="1475">
        <f t="shared" si="5"/>
        <v>13.773709677419356</v>
      </c>
      <c r="L23" s="1476">
        <f t="shared" si="5"/>
        <v>12.57331541218638</v>
      </c>
      <c r="M23" s="1475">
        <f t="shared" si="5"/>
        <v>12.192974910394268</v>
      </c>
      <c r="N23" s="1476">
        <f t="shared" si="5"/>
        <v>11.541487455197133</v>
      </c>
      <c r="O23" s="1475">
        <f t="shared" si="5"/>
        <v>11.501577060931901</v>
      </c>
      <c r="P23" s="2230">
        <f t="shared" si="5"/>
        <v>11.930394265232977</v>
      </c>
      <c r="Q23" s="601"/>
    </row>
    <row r="24" spans="1:32" ht="12" customHeight="1" thickTop="1" x14ac:dyDescent="0.25">
      <c r="A24" s="1437" t="str">
        <f>' 15'!A26</f>
        <v>rok</v>
      </c>
      <c r="B24" s="32">
        <f>AVERAGE(B6:B17)</f>
        <v>9.3344233230926772</v>
      </c>
      <c r="C24" s="48">
        <f t="shared" ref="C24:P24" si="6">AVERAGE(C6:C17)</f>
        <v>11.25991679467486</v>
      </c>
      <c r="D24" s="52">
        <f t="shared" si="6"/>
        <v>8.5774820788530466</v>
      </c>
      <c r="E24" s="48">
        <f t="shared" si="6"/>
        <v>9.8415104966717859</v>
      </c>
      <c r="F24" s="52">
        <f t="shared" si="6"/>
        <v>9.6630382744495655</v>
      </c>
      <c r="G24" s="48">
        <f t="shared" si="6"/>
        <v>9.9610931899641582</v>
      </c>
      <c r="H24" s="52">
        <f t="shared" si="6"/>
        <v>9.6289394521249339</v>
      </c>
      <c r="I24" s="48">
        <f t="shared" si="6"/>
        <v>9.9138453661034305</v>
      </c>
      <c r="J24" s="52">
        <f t="shared" si="6"/>
        <v>9.8752118535586284</v>
      </c>
      <c r="K24" s="48">
        <f t="shared" si="6"/>
        <v>11.716813236047107</v>
      </c>
      <c r="L24" s="52">
        <f t="shared" si="6"/>
        <v>10.508802483358934</v>
      </c>
      <c r="M24" s="48">
        <f t="shared" si="6"/>
        <v>10.240105606758833</v>
      </c>
      <c r="N24" s="52">
        <f t="shared" si="6"/>
        <v>9.4299564772145423</v>
      </c>
      <c r="O24" s="48">
        <f t="shared" si="6"/>
        <v>9.5680849974398345</v>
      </c>
      <c r="P24" s="2228">
        <f t="shared" si="6"/>
        <v>9.8751190476190462</v>
      </c>
      <c r="Q24" s="18"/>
    </row>
    <row r="25" spans="1:32" ht="12.75" customHeight="1" x14ac:dyDescent="0.25"/>
    <row r="26" spans="1:32" ht="27.75" customHeight="1" x14ac:dyDescent="0.25">
      <c r="B26" s="2738" t="s">
        <v>610</v>
      </c>
      <c r="C26" s="2738"/>
      <c r="D26" s="2738"/>
      <c r="E26" s="2738"/>
      <c r="F26" s="2738"/>
      <c r="G26" s="2738"/>
      <c r="H26" s="2738"/>
      <c r="I26" s="2738"/>
      <c r="J26" s="2738"/>
      <c r="K26" s="2738"/>
      <c r="L26" s="2738"/>
      <c r="M26" s="2738"/>
      <c r="N26" s="2738"/>
      <c r="O26" s="2738"/>
      <c r="P26" s="2738"/>
    </row>
    <row r="27" spans="1:32" ht="3.75" customHeight="1" x14ac:dyDescent="0.25">
      <c r="B27" s="421" t="str">
        <f>B5</f>
        <v xml:space="preserve"> Jihočeský</v>
      </c>
      <c r="C27" s="421" t="str">
        <f t="shared" ref="C27:O27" si="7">C5</f>
        <v xml:space="preserve"> Jihomoravský</v>
      </c>
      <c r="D27" s="421" t="str">
        <f t="shared" si="7"/>
        <v xml:space="preserve"> Karlovarský</v>
      </c>
      <c r="E27" s="421" t="str">
        <f t="shared" si="7"/>
        <v xml:space="preserve"> Královéhradecký</v>
      </c>
      <c r="F27" s="421" t="str">
        <f t="shared" si="7"/>
        <v xml:space="preserve"> Liberecký</v>
      </c>
      <c r="G27" s="421" t="str">
        <f t="shared" si="7"/>
        <v xml:space="preserve"> Moravskoslezský</v>
      </c>
      <c r="H27" s="421" t="str">
        <f t="shared" si="7"/>
        <v xml:space="preserve"> Olomoucký</v>
      </c>
      <c r="I27" s="421" t="str">
        <f t="shared" si="7"/>
        <v xml:space="preserve"> Pardubický</v>
      </c>
      <c r="J27" s="421" t="str">
        <f t="shared" si="7"/>
        <v xml:space="preserve"> Plzeňský</v>
      </c>
      <c r="K27" s="421" t="str">
        <f t="shared" si="7"/>
        <v xml:space="preserve"> Hlavní město Praha</v>
      </c>
      <c r="L27" s="421" t="str">
        <f t="shared" si="7"/>
        <v xml:space="preserve"> Středočeský</v>
      </c>
      <c r="M27" s="421" t="str">
        <f t="shared" si="7"/>
        <v xml:space="preserve"> Ústecký</v>
      </c>
      <c r="N27" s="421" t="str">
        <f t="shared" si="7"/>
        <v xml:space="preserve"> Vysočina</v>
      </c>
      <c r="O27" s="421" t="str">
        <f t="shared" si="7"/>
        <v xml:space="preserve"> Zlínský</v>
      </c>
    </row>
    <row r="28" spans="1:32" ht="12" customHeight="1" x14ac:dyDescent="0.25">
      <c r="A28" s="1437">
        <v>2009</v>
      </c>
      <c r="B28" s="32">
        <v>8.4635951100870432</v>
      </c>
      <c r="C28" s="253">
        <v>10.011902201740911</v>
      </c>
      <c r="D28" s="36">
        <v>7.4050620839733723</v>
      </c>
      <c r="E28" s="247">
        <v>8.5125185611879157</v>
      </c>
      <c r="F28" s="36">
        <v>8.347441756272401</v>
      </c>
      <c r="G28" s="247">
        <v>8.6740277777777788</v>
      </c>
      <c r="H28" s="36">
        <v>8.6760599078341016</v>
      </c>
      <c r="I28" s="247">
        <v>8.5903494623655909</v>
      </c>
      <c r="J28" s="36">
        <v>8.6897529441884274</v>
      </c>
      <c r="K28" s="253">
        <v>10.345889016897081</v>
      </c>
      <c r="L28" s="48">
        <v>9.1979051459293384</v>
      </c>
      <c r="M28" s="247">
        <v>9.2630677163338451</v>
      </c>
      <c r="N28" s="36">
        <v>8.1980977982590897</v>
      </c>
      <c r="O28" s="1472">
        <v>8.8533742959549411</v>
      </c>
      <c r="P28" s="2225">
        <v>8.8000000000000007</v>
      </c>
      <c r="Q28" s="351"/>
      <c r="S28" s="54"/>
      <c r="T28" s="1128"/>
      <c r="U28" s="1128"/>
      <c r="V28" s="1128"/>
      <c r="W28" s="1128"/>
      <c r="X28" s="1128"/>
      <c r="Y28" s="1128"/>
      <c r="Z28" s="1128"/>
      <c r="AA28" s="1128"/>
      <c r="AB28" s="1128"/>
      <c r="AC28" s="1128"/>
      <c r="AD28" s="1128"/>
      <c r="AE28" s="1128"/>
      <c r="AF28" s="1128"/>
    </row>
    <row r="29" spans="1:32" ht="12" customHeight="1" x14ac:dyDescent="0.25">
      <c r="A29" s="1438">
        <v>2010</v>
      </c>
      <c r="B29" s="39">
        <v>7.2172350230414777</v>
      </c>
      <c r="C29" s="158">
        <v>8.8249711981566801</v>
      </c>
      <c r="D29" s="45">
        <v>6.0526721710189442</v>
      </c>
      <c r="E29" s="158">
        <v>7.4240885816692268</v>
      </c>
      <c r="F29" s="45">
        <v>7.1717345110087036</v>
      </c>
      <c r="G29" s="158">
        <v>7.5340450588837671</v>
      </c>
      <c r="H29" s="45">
        <v>7.5411437532002052</v>
      </c>
      <c r="I29" s="158">
        <v>7.4815713005632354</v>
      </c>
      <c r="J29" s="45">
        <v>7.3685029441884282</v>
      </c>
      <c r="K29" s="157">
        <v>8.9697369431643619</v>
      </c>
      <c r="L29" s="45">
        <v>7.9368721198156704</v>
      </c>
      <c r="M29" s="158">
        <v>7.9052726574500758</v>
      </c>
      <c r="N29" s="45">
        <v>6.9819207629288265</v>
      </c>
      <c r="O29" s="1473">
        <v>7.832377752176142</v>
      </c>
      <c r="P29" s="2226">
        <v>7.6</v>
      </c>
      <c r="Q29" s="221"/>
      <c r="S29" s="54"/>
      <c r="T29" s="1128"/>
      <c r="U29" s="1128"/>
      <c r="V29" s="1128"/>
      <c r="W29" s="1128"/>
      <c r="X29" s="1128"/>
      <c r="Y29" s="1128"/>
      <c r="Z29" s="1128"/>
      <c r="AA29" s="1128"/>
      <c r="AB29" s="1128"/>
      <c r="AC29" s="1128"/>
      <c r="AD29" s="1128"/>
      <c r="AE29" s="1128"/>
      <c r="AF29" s="1128"/>
    </row>
    <row r="30" spans="1:32" ht="12" customHeight="1" x14ac:dyDescent="0.25">
      <c r="A30" s="1437">
        <v>2011</v>
      </c>
      <c r="B30" s="32">
        <v>8.5557514080901189</v>
      </c>
      <c r="C30" s="247">
        <v>9.8014938556067577</v>
      </c>
      <c r="D30" s="36">
        <v>7.658214285714287</v>
      </c>
      <c r="E30" s="247">
        <v>8.5791660266257068</v>
      </c>
      <c r="F30" s="36">
        <v>8.5059094982078864</v>
      </c>
      <c r="G30" s="247">
        <v>8.7939170506912436</v>
      </c>
      <c r="H30" s="36">
        <v>8.7177739375320016</v>
      </c>
      <c r="I30" s="247">
        <v>8.6824468766001033</v>
      </c>
      <c r="J30" s="36">
        <v>8.8933691756272406</v>
      </c>
      <c r="K30" s="253">
        <v>10.557562083973375</v>
      </c>
      <c r="L30" s="36">
        <v>9.3094687660010251</v>
      </c>
      <c r="M30" s="247">
        <v>9.3576939324116744</v>
      </c>
      <c r="N30" s="36">
        <v>8.2871281362007156</v>
      </c>
      <c r="O30" s="1472">
        <v>8.7183538146441375</v>
      </c>
      <c r="P30" s="2225">
        <v>8.9</v>
      </c>
      <c r="Q30" s="354"/>
      <c r="S30" s="54"/>
      <c r="T30" s="1128"/>
      <c r="U30" s="1128"/>
      <c r="V30" s="1128"/>
      <c r="W30" s="1128"/>
      <c r="X30" s="1128"/>
      <c r="Y30" s="1128"/>
      <c r="Z30" s="1128"/>
      <c r="AA30" s="1128"/>
      <c r="AB30" s="1128"/>
      <c r="AC30" s="1128"/>
      <c r="AD30" s="1128"/>
      <c r="AE30" s="1128"/>
      <c r="AF30" s="1128"/>
    </row>
    <row r="31" spans="1:32" ht="12" customHeight="1" x14ac:dyDescent="0.25">
      <c r="A31" s="1438">
        <v>2012</v>
      </c>
      <c r="B31" s="39">
        <v>8.2798862934124333</v>
      </c>
      <c r="C31" s="158">
        <v>9.9110684711407728</v>
      </c>
      <c r="D31" s="45">
        <v>6.9587866147571367</v>
      </c>
      <c r="E31" s="158">
        <v>8.1907094302311219</v>
      </c>
      <c r="F31" s="45">
        <v>7.9750268817204306</v>
      </c>
      <c r="G31" s="158">
        <v>9.0199975281176616</v>
      </c>
      <c r="H31" s="45">
        <v>8.6406871832900745</v>
      </c>
      <c r="I31" s="158">
        <v>8.3170813249289317</v>
      </c>
      <c r="J31" s="45">
        <v>8.7542788283277719</v>
      </c>
      <c r="K31" s="157">
        <v>10.443106229143492</v>
      </c>
      <c r="L31" s="45">
        <v>9.1093026201952778</v>
      </c>
      <c r="M31" s="158">
        <v>9.0958450747744397</v>
      </c>
      <c r="N31" s="45">
        <v>8.1359093437152392</v>
      </c>
      <c r="O31" s="1473">
        <v>8.7287597330367088</v>
      </c>
      <c r="P31" s="2226">
        <v>8.6999999999999993</v>
      </c>
      <c r="Q31" s="221"/>
      <c r="S31" s="54"/>
      <c r="T31" s="1128"/>
      <c r="U31" s="1128"/>
      <c r="V31" s="1128"/>
      <c r="W31" s="1128"/>
      <c r="X31" s="1128"/>
      <c r="Y31" s="1128"/>
      <c r="Z31" s="1128"/>
      <c r="AA31" s="1128"/>
      <c r="AB31" s="1128"/>
      <c r="AC31" s="1128"/>
      <c r="AD31" s="1128"/>
      <c r="AE31" s="1128"/>
      <c r="AF31" s="1128"/>
    </row>
    <row r="32" spans="1:32" ht="12" customHeight="1" x14ac:dyDescent="0.25">
      <c r="A32" s="1437">
        <v>2013</v>
      </c>
      <c r="B32" s="32">
        <v>7.9230136986301352</v>
      </c>
      <c r="C32" s="247">
        <v>9.5830136986301397</v>
      </c>
      <c r="D32" s="36">
        <v>6.7093150684931455</v>
      </c>
      <c r="E32" s="247">
        <v>8.1295890410958958</v>
      </c>
      <c r="F32" s="36">
        <v>7.8575342465753453</v>
      </c>
      <c r="G32" s="247">
        <v>8.8983561643835589</v>
      </c>
      <c r="H32" s="36">
        <v>8.4435616438356185</v>
      </c>
      <c r="I32" s="247">
        <v>8.1504109589041107</v>
      </c>
      <c r="J32" s="36">
        <v>8.1013698630136979</v>
      </c>
      <c r="K32" s="253">
        <v>9.8679452054794456</v>
      </c>
      <c r="L32" s="36">
        <v>8.6679452054794481</v>
      </c>
      <c r="M32" s="247">
        <v>8.5879452054794569</v>
      </c>
      <c r="N32" s="36">
        <v>7.8876712328767171</v>
      </c>
      <c r="O32" s="1472">
        <v>8.4430136986301356</v>
      </c>
      <c r="P32" s="2225">
        <v>8.3000000000000007</v>
      </c>
      <c r="Q32" s="352"/>
      <c r="S32" s="54"/>
      <c r="T32" s="1128"/>
      <c r="U32" s="1128"/>
      <c r="V32" s="1128"/>
      <c r="W32" s="1128"/>
      <c r="X32" s="1128"/>
      <c r="Y32" s="1128"/>
      <c r="Z32" s="1128"/>
      <c r="AA32" s="1128"/>
      <c r="AB32" s="1128"/>
      <c r="AC32" s="1128"/>
      <c r="AD32" s="1128"/>
      <c r="AE32" s="1128"/>
      <c r="AF32" s="1128"/>
    </row>
    <row r="33" spans="1:32" ht="12" customHeight="1" x14ac:dyDescent="0.25">
      <c r="A33" s="1438">
        <v>2014</v>
      </c>
      <c r="B33" s="39">
        <v>9.2205479452054835</v>
      </c>
      <c r="C33" s="158">
        <v>10.938082191780827</v>
      </c>
      <c r="D33" s="45">
        <v>8.3956164383561607</v>
      </c>
      <c r="E33" s="158">
        <v>9.690136986301372</v>
      </c>
      <c r="F33" s="45">
        <v>9.5232876712328807</v>
      </c>
      <c r="G33" s="158">
        <v>9.9312328767123308</v>
      </c>
      <c r="H33" s="45">
        <v>9.6671232876712274</v>
      </c>
      <c r="I33" s="158">
        <v>9.6331506849315023</v>
      </c>
      <c r="J33" s="45">
        <v>9.7002739726027407</v>
      </c>
      <c r="K33" s="157">
        <v>11.39506849315069</v>
      </c>
      <c r="L33" s="45">
        <v>10.222739726027401</v>
      </c>
      <c r="M33" s="158">
        <v>10.033150684931506</v>
      </c>
      <c r="N33" s="45">
        <v>9.1528767123287764</v>
      </c>
      <c r="O33" s="1473">
        <v>9.9326027397260308</v>
      </c>
      <c r="P33" s="2226">
        <v>9.6999999999999993</v>
      </c>
      <c r="Q33" s="221"/>
      <c r="S33" s="54"/>
      <c r="T33" s="1128"/>
      <c r="U33" s="1128"/>
      <c r="V33" s="1128"/>
      <c r="W33" s="1128"/>
      <c r="X33" s="1128"/>
      <c r="Y33" s="1128"/>
      <c r="Z33" s="1128"/>
      <c r="AA33" s="1128"/>
      <c r="AB33" s="1128"/>
      <c r="AC33" s="1128"/>
      <c r="AD33" s="1128"/>
      <c r="AE33" s="1128"/>
      <c r="AF33" s="1128"/>
    </row>
    <row r="34" spans="1:32" ht="12" customHeight="1" x14ac:dyDescent="0.25">
      <c r="A34" s="1437">
        <v>2015</v>
      </c>
      <c r="B34" s="32">
        <v>9.3605479452054912</v>
      </c>
      <c r="C34" s="247">
        <v>10.88328767123288</v>
      </c>
      <c r="D34" s="36">
        <v>8.2572602739726122</v>
      </c>
      <c r="E34" s="247">
        <v>9.4657534246575334</v>
      </c>
      <c r="F34" s="36">
        <v>9.3180821917808085</v>
      </c>
      <c r="G34" s="247">
        <v>9.9487671232876771</v>
      </c>
      <c r="H34" s="36">
        <v>9.5476712328767057</v>
      </c>
      <c r="I34" s="247">
        <v>9.606575342465753</v>
      </c>
      <c r="J34" s="36">
        <v>9.8224657534246589</v>
      </c>
      <c r="K34" s="253">
        <v>11.541643835616442</v>
      </c>
      <c r="L34" s="36">
        <v>10.365479452054798</v>
      </c>
      <c r="M34" s="247">
        <v>10.097260273972603</v>
      </c>
      <c r="N34" s="36">
        <v>9.261369863013698</v>
      </c>
      <c r="O34" s="1472">
        <v>9.6117808219178116</v>
      </c>
      <c r="P34" s="2225">
        <v>9.8000000000000007</v>
      </c>
      <c r="Q34" s="352"/>
      <c r="S34" s="54"/>
      <c r="T34" s="1128"/>
      <c r="U34" s="1128"/>
      <c r="V34" s="1128"/>
      <c r="W34" s="1128"/>
      <c r="X34" s="1128"/>
      <c r="Y34" s="1128"/>
      <c r="Z34" s="1128"/>
      <c r="AA34" s="1128"/>
      <c r="AB34" s="1128"/>
      <c r="AC34" s="1128"/>
      <c r="AD34" s="1128"/>
      <c r="AE34" s="1128"/>
      <c r="AF34" s="1128"/>
    </row>
    <row r="35" spans="1:32" ht="12" customHeight="1" x14ac:dyDescent="0.25">
      <c r="A35" s="1438">
        <v>2016</v>
      </c>
      <c r="B35" s="39">
        <v>8.4830601092896121</v>
      </c>
      <c r="C35" s="158">
        <v>10.159289617486332</v>
      </c>
      <c r="D35" s="45">
        <v>7.674043715846989</v>
      </c>
      <c r="E35" s="158">
        <v>8.7259562841529998</v>
      </c>
      <c r="F35" s="45">
        <v>8.541803278688521</v>
      </c>
      <c r="G35" s="158">
        <v>9.1620218579235022</v>
      </c>
      <c r="H35" s="45">
        <v>8.8612021857923526</v>
      </c>
      <c r="I35" s="158">
        <v>8.8393442622950875</v>
      </c>
      <c r="J35" s="45">
        <v>8.9374316939890761</v>
      </c>
      <c r="K35" s="157">
        <v>10.757103825136609</v>
      </c>
      <c r="L35" s="45">
        <v>9.4855191256830604</v>
      </c>
      <c r="M35" s="158">
        <v>9.404371584699442</v>
      </c>
      <c r="N35" s="45">
        <v>8.4385245901639365</v>
      </c>
      <c r="O35" s="1473">
        <v>8.8841530054644799</v>
      </c>
      <c r="P35" s="2226">
        <v>8.9722459037378375</v>
      </c>
      <c r="Q35" s="221"/>
      <c r="S35" s="54"/>
      <c r="T35" s="1128"/>
      <c r="U35" s="1128"/>
      <c r="V35" s="1128"/>
      <c r="W35" s="1128"/>
      <c r="X35" s="1128"/>
      <c r="Y35" s="1128"/>
      <c r="Z35" s="1128"/>
      <c r="AA35" s="1128"/>
      <c r="AB35" s="1128"/>
      <c r="AC35" s="1128"/>
      <c r="AD35" s="1128"/>
      <c r="AE35" s="1128"/>
      <c r="AF35" s="1128"/>
    </row>
    <row r="36" spans="1:32" ht="12" customHeight="1" x14ac:dyDescent="0.25">
      <c r="A36" s="1437">
        <v>2017</v>
      </c>
      <c r="B36" s="32">
        <v>8.4599443164362516</v>
      </c>
      <c r="C36" s="247">
        <v>10.187891705069125</v>
      </c>
      <c r="D36" s="36">
        <v>7.657002688172045</v>
      </c>
      <c r="E36" s="247">
        <v>8.4900524833589319</v>
      </c>
      <c r="F36" s="36">
        <v>8.4881995647721453</v>
      </c>
      <c r="G36" s="247">
        <v>8.9379480286738353</v>
      </c>
      <c r="H36" s="36">
        <v>8.6292146697388645</v>
      </c>
      <c r="I36" s="247">
        <v>8.6751939324116734</v>
      </c>
      <c r="J36" s="36">
        <v>8.9431675627240139</v>
      </c>
      <c r="K36" s="253">
        <v>10.687147337429593</v>
      </c>
      <c r="L36" s="36">
        <v>9.3806419610855105</v>
      </c>
      <c r="M36" s="247">
        <v>9.3785394265232966</v>
      </c>
      <c r="N36" s="36">
        <v>8.3757174859190968</v>
      </c>
      <c r="O36" s="1472">
        <v>8.5992485919098822</v>
      </c>
      <c r="P36" s="2225">
        <v>8.8161872759856621</v>
      </c>
      <c r="Q36" s="352"/>
      <c r="S36" s="54"/>
      <c r="T36" s="1128"/>
      <c r="U36" s="1128"/>
      <c r="V36" s="1128"/>
      <c r="W36" s="1128"/>
      <c r="X36" s="1128"/>
      <c r="Y36" s="1128"/>
      <c r="Z36" s="1128"/>
      <c r="AA36" s="1128"/>
      <c r="AB36" s="1128"/>
      <c r="AC36" s="1128"/>
      <c r="AD36" s="1128"/>
      <c r="AE36" s="1128"/>
      <c r="AF36" s="1128"/>
    </row>
    <row r="37" spans="1:32" ht="12" customHeight="1" x14ac:dyDescent="0.25">
      <c r="A37" s="1437">
        <v>2018</v>
      </c>
      <c r="B37" s="32">
        <f>B24</f>
        <v>9.3344233230926772</v>
      </c>
      <c r="C37" s="253">
        <f t="shared" ref="C37:P37" si="8">C24</f>
        <v>11.25991679467486</v>
      </c>
      <c r="D37" s="48">
        <f t="shared" si="8"/>
        <v>8.5774820788530466</v>
      </c>
      <c r="E37" s="253">
        <f t="shared" si="8"/>
        <v>9.8415104966717859</v>
      </c>
      <c r="F37" s="48">
        <f t="shared" si="8"/>
        <v>9.6630382744495655</v>
      </c>
      <c r="G37" s="253">
        <f t="shared" si="8"/>
        <v>9.9610931899641582</v>
      </c>
      <c r="H37" s="48">
        <f t="shared" si="8"/>
        <v>9.6289394521249339</v>
      </c>
      <c r="I37" s="253">
        <f t="shared" si="8"/>
        <v>9.9138453661034305</v>
      </c>
      <c r="J37" s="48">
        <f t="shared" si="8"/>
        <v>9.8752118535586284</v>
      </c>
      <c r="K37" s="253">
        <f t="shared" si="8"/>
        <v>11.716813236047107</v>
      </c>
      <c r="L37" s="48">
        <f t="shared" si="8"/>
        <v>10.508802483358934</v>
      </c>
      <c r="M37" s="253">
        <f t="shared" si="8"/>
        <v>10.240105606758833</v>
      </c>
      <c r="N37" s="48">
        <f t="shared" si="8"/>
        <v>9.4299564772145423</v>
      </c>
      <c r="O37" s="1762">
        <f>O24</f>
        <v>9.5680849974398345</v>
      </c>
      <c r="P37" s="2231">
        <f t="shared" si="8"/>
        <v>9.8751190476190462</v>
      </c>
      <c r="Q37" s="352"/>
      <c r="S37" s="54"/>
      <c r="T37" s="1128"/>
      <c r="U37" s="1128"/>
      <c r="V37" s="1128"/>
      <c r="W37" s="1128"/>
      <c r="X37" s="1128"/>
      <c r="Y37" s="1128"/>
      <c r="Z37" s="1128"/>
      <c r="AA37" s="1128"/>
      <c r="AB37" s="1128"/>
      <c r="AC37" s="1128"/>
      <c r="AD37" s="1128"/>
      <c r="AE37" s="1128"/>
      <c r="AF37" s="1128"/>
    </row>
    <row r="38" spans="1:32" ht="11.1" customHeight="1" x14ac:dyDescent="0.25">
      <c r="A38" s="511"/>
      <c r="B38" s="745"/>
      <c r="C38" s="209"/>
      <c r="D38" s="209"/>
      <c r="E38" s="209"/>
      <c r="F38" s="209"/>
      <c r="G38" s="209"/>
      <c r="H38" s="209"/>
      <c r="I38" s="209"/>
      <c r="J38" s="209"/>
      <c r="K38" s="745"/>
      <c r="L38" s="209"/>
      <c r="M38" s="209"/>
      <c r="N38" s="209"/>
      <c r="O38" s="209"/>
      <c r="P38" s="209"/>
      <c r="Q38" s="352"/>
      <c r="S38" s="1128"/>
      <c r="T38" s="1128"/>
      <c r="U38" s="1128"/>
      <c r="V38" s="1128"/>
      <c r="W38" s="1128"/>
      <c r="X38" s="1128"/>
      <c r="Y38" s="1128"/>
      <c r="Z38" s="1128"/>
      <c r="AA38" s="1128"/>
      <c r="AB38" s="1128"/>
      <c r="AC38" s="1128"/>
      <c r="AD38" s="1128"/>
      <c r="AE38" s="1128"/>
      <c r="AF38" s="1128"/>
    </row>
    <row r="39" spans="1:32" ht="15.75" customHeight="1" x14ac:dyDescent="0.25">
      <c r="A39" s="511"/>
      <c r="B39" s="2739" t="str">
        <f>B26</f>
        <v>Teplota ovzduší podle krajů v ČR v posledních 10 letech (°C)</v>
      </c>
      <c r="C39" s="2740"/>
      <c r="D39" s="2740"/>
      <c r="E39" s="2740"/>
      <c r="F39" s="2740"/>
      <c r="G39" s="2740"/>
      <c r="H39" s="2740"/>
      <c r="I39" s="2740"/>
      <c r="J39" s="2740"/>
      <c r="K39" s="2740"/>
      <c r="L39" s="2740"/>
      <c r="M39" s="2740"/>
      <c r="N39" s="2740"/>
      <c r="O39" s="2740"/>
      <c r="P39" s="2741"/>
      <c r="Q39" s="352"/>
      <c r="S39" s="1128"/>
      <c r="T39" s="1128"/>
      <c r="U39" s="1128"/>
      <c r="V39" s="1128"/>
      <c r="W39" s="1128"/>
      <c r="X39" s="1128"/>
      <c r="Y39" s="1128"/>
      <c r="Z39" s="1128"/>
      <c r="AA39" s="1128"/>
      <c r="AB39" s="1128"/>
      <c r="AC39" s="1128"/>
      <c r="AD39" s="1128"/>
      <c r="AE39" s="1128"/>
      <c r="AF39" s="1128"/>
    </row>
    <row r="40" spans="1:32" ht="11.1" customHeight="1" x14ac:dyDescent="0.25">
      <c r="A40" s="511"/>
      <c r="B40" s="2739"/>
      <c r="C40" s="2740"/>
      <c r="D40" s="2740"/>
      <c r="E40" s="2740"/>
      <c r="F40" s="2740"/>
      <c r="G40" s="2740"/>
      <c r="H40" s="2740"/>
      <c r="I40" s="2740"/>
      <c r="J40" s="2740"/>
      <c r="K40" s="2740"/>
      <c r="L40" s="2740"/>
      <c r="M40" s="2740"/>
      <c r="N40" s="2740"/>
      <c r="O40" s="2740"/>
      <c r="P40" s="2741"/>
      <c r="Q40" s="18"/>
    </row>
    <row r="41" spans="1:32" ht="11.1" customHeight="1" x14ac:dyDescent="0.25">
      <c r="A41" s="511"/>
      <c r="B41" s="745"/>
      <c r="C41" s="745"/>
      <c r="D41" s="745"/>
      <c r="E41" s="745"/>
      <c r="F41" s="745"/>
      <c r="G41" s="745"/>
      <c r="H41" s="745"/>
      <c r="I41" s="745"/>
      <c r="J41" s="745"/>
      <c r="K41" s="745"/>
      <c r="L41" s="745"/>
      <c r="M41" s="745"/>
      <c r="N41" s="745"/>
      <c r="O41" s="745"/>
      <c r="P41" s="745"/>
      <c r="Q41" s="18"/>
    </row>
    <row r="42" spans="1:32" ht="11.1" customHeight="1" x14ac:dyDescent="0.25">
      <c r="A42" s="511"/>
      <c r="B42" s="745"/>
      <c r="C42" s="745"/>
      <c r="D42" s="745"/>
      <c r="E42" s="745"/>
      <c r="F42" s="745"/>
      <c r="G42" s="745"/>
      <c r="H42" s="745"/>
      <c r="I42" s="745"/>
      <c r="J42" s="745"/>
      <c r="K42" s="745"/>
      <c r="L42" s="745"/>
      <c r="M42" s="745"/>
      <c r="N42" s="745"/>
      <c r="O42" s="745"/>
      <c r="P42" s="745"/>
      <c r="Q42" s="18"/>
    </row>
    <row r="43" spans="1:32" ht="11.1" customHeight="1" x14ac:dyDescent="0.25">
      <c r="A43" s="511"/>
      <c r="B43" s="745"/>
      <c r="C43" s="745"/>
      <c r="D43" s="745"/>
      <c r="E43" s="745"/>
      <c r="F43" s="745"/>
      <c r="G43" s="745"/>
      <c r="H43" s="745"/>
      <c r="I43" s="745"/>
      <c r="J43" s="745"/>
      <c r="K43" s="745"/>
      <c r="L43" s="745"/>
      <c r="M43" s="745"/>
      <c r="N43" s="745"/>
      <c r="O43" s="745"/>
      <c r="P43" s="745"/>
      <c r="Q43" s="18"/>
    </row>
    <row r="44" spans="1:32" ht="11.1" customHeight="1" x14ac:dyDescent="0.25">
      <c r="A44" s="511"/>
      <c r="B44" s="745"/>
      <c r="C44" s="745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18"/>
    </row>
    <row r="45" spans="1:32" ht="11.1" customHeight="1" x14ac:dyDescent="0.25">
      <c r="A45" s="511"/>
      <c r="B45" s="745"/>
      <c r="C45" s="745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18"/>
    </row>
    <row r="46" spans="1:32" ht="11.1" customHeight="1" x14ac:dyDescent="0.25">
      <c r="A46" s="511"/>
      <c r="B46" s="745"/>
      <c r="C46" s="745"/>
      <c r="D46" s="745"/>
      <c r="E46" s="745"/>
      <c r="F46" s="745"/>
      <c r="G46" s="745"/>
      <c r="H46" s="745"/>
      <c r="I46" s="745"/>
      <c r="J46" s="745"/>
      <c r="K46" s="745"/>
      <c r="L46" s="745"/>
      <c r="M46" s="745"/>
      <c r="N46" s="745"/>
      <c r="O46" s="745"/>
      <c r="P46" s="745"/>
      <c r="Q46" s="18"/>
    </row>
    <row r="47" spans="1:32" x14ac:dyDescent="0.25">
      <c r="A47" s="1131"/>
      <c r="Q47" s="18"/>
    </row>
    <row r="48" spans="1:32" x14ac:dyDescent="0.25">
      <c r="A48" s="1131"/>
      <c r="Q48" s="18"/>
    </row>
    <row r="49" spans="1:17" x14ac:dyDescent="0.25">
      <c r="A49" s="1131"/>
      <c r="Q49" s="18"/>
    </row>
    <row r="50" spans="1:17" x14ac:dyDescent="0.25">
      <c r="A50" s="1131"/>
      <c r="Q50" s="18"/>
    </row>
    <row r="51" spans="1:17" x14ac:dyDescent="0.25">
      <c r="A51" s="1131"/>
      <c r="Q51" s="18"/>
    </row>
    <row r="52" spans="1:17" x14ac:dyDescent="0.25">
      <c r="A52" s="1131"/>
      <c r="Q52" s="18"/>
    </row>
    <row r="53" spans="1:17" x14ac:dyDescent="0.25">
      <c r="A53" s="1131"/>
      <c r="Q53" s="18"/>
    </row>
    <row r="54" spans="1:17" x14ac:dyDescent="0.25">
      <c r="A54" s="1131"/>
      <c r="Q54" s="18"/>
    </row>
  </sheetData>
  <mergeCells count="6">
    <mergeCell ref="A3:I3"/>
    <mergeCell ref="B4:P4"/>
    <mergeCell ref="B26:P26"/>
    <mergeCell ref="B39:P40"/>
    <mergeCell ref="A2:M2"/>
    <mergeCell ref="O2:Q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view="pageBreakPreview" zoomScaleNormal="100" zoomScaleSheetLayoutView="100" workbookViewId="0"/>
  </sheetViews>
  <sheetFormatPr defaultRowHeight="12.75" x14ac:dyDescent="0.2"/>
  <cols>
    <col min="1" max="1" width="11.42578125" style="262" customWidth="1"/>
    <col min="2" max="2" width="32.7109375" style="262" customWidth="1"/>
    <col min="3" max="3" width="32.28515625" style="262" customWidth="1"/>
    <col min="4" max="5" width="8.85546875" style="262" customWidth="1"/>
    <col min="6" max="16384" width="9.140625" style="262"/>
  </cols>
  <sheetData>
    <row r="1" spans="1:6" ht="13.5" x14ac:dyDescent="0.25">
      <c r="A1" s="592"/>
      <c r="E1" s="422"/>
      <c r="F1" s="423"/>
    </row>
    <row r="2" spans="1:6" ht="12.75" customHeight="1" x14ac:dyDescent="0.2">
      <c r="A2" s="2746" t="s">
        <v>634</v>
      </c>
      <c r="B2" s="2746"/>
      <c r="C2" s="2746"/>
      <c r="D2" s="2746"/>
      <c r="E2" s="264"/>
    </row>
    <row r="3" spans="1:6" ht="18.75" customHeight="1" thickBot="1" x14ac:dyDescent="0.3">
      <c r="A3" s="2747"/>
      <c r="B3" s="2747"/>
      <c r="C3" s="2747"/>
      <c r="D3" s="2747"/>
      <c r="E3" s="1733" t="s">
        <v>394</v>
      </c>
    </row>
    <row r="4" spans="1:6" ht="26.25" customHeight="1" x14ac:dyDescent="0.25">
      <c r="B4" s="2758" t="s">
        <v>675</v>
      </c>
      <c r="C4" s="2758"/>
      <c r="D4" s="424"/>
      <c r="E4" s="425"/>
    </row>
    <row r="5" spans="1:6" ht="18" customHeight="1" x14ac:dyDescent="0.25">
      <c r="B5" s="2533" t="s">
        <v>170</v>
      </c>
      <c r="C5" s="2534"/>
      <c r="D5" s="2378" t="s">
        <v>171</v>
      </c>
      <c r="E5" s="2378"/>
    </row>
    <row r="6" spans="1:6" ht="15" customHeight="1" x14ac:dyDescent="0.25">
      <c r="A6" s="426" t="s">
        <v>172</v>
      </c>
      <c r="B6" s="2749" t="s">
        <v>173</v>
      </c>
      <c r="C6" s="2750"/>
      <c r="D6" s="2751">
        <v>140</v>
      </c>
      <c r="E6" s="2545"/>
    </row>
    <row r="7" spans="1:6" ht="15" customHeight="1" x14ac:dyDescent="0.25">
      <c r="A7" s="426" t="s">
        <v>174</v>
      </c>
      <c r="B7" s="2749" t="s">
        <v>175</v>
      </c>
      <c r="C7" s="2750"/>
      <c r="D7" s="2751">
        <v>124</v>
      </c>
      <c r="E7" s="2545"/>
    </row>
    <row r="8" spans="1:6" ht="15" customHeight="1" x14ac:dyDescent="0.25">
      <c r="A8" s="426" t="s">
        <v>38</v>
      </c>
      <c r="B8" s="2749" t="s">
        <v>176</v>
      </c>
      <c r="C8" s="2750"/>
      <c r="D8" s="2751">
        <v>264</v>
      </c>
      <c r="E8" s="2545"/>
    </row>
    <row r="9" spans="1:6" ht="18" customHeight="1" x14ac:dyDescent="0.25">
      <c r="A9" s="1286"/>
      <c r="B9" s="698"/>
      <c r="C9" s="699"/>
      <c r="D9" s="2752"/>
      <c r="E9" s="2753"/>
    </row>
    <row r="10" spans="1:6" ht="18" customHeight="1" x14ac:dyDescent="0.25">
      <c r="B10" s="427"/>
      <c r="C10" s="424"/>
      <c r="D10" s="424"/>
      <c r="E10" s="425"/>
    </row>
    <row r="11" spans="1:6" ht="18" customHeight="1" x14ac:dyDescent="0.25">
      <c r="B11" s="428" t="s">
        <v>172</v>
      </c>
      <c r="C11" s="429">
        <f>D6/D8</f>
        <v>0.53030303030303028</v>
      </c>
      <c r="D11" s="430"/>
      <c r="E11" s="431"/>
    </row>
    <row r="12" spans="1:6" ht="18" customHeight="1" x14ac:dyDescent="0.25">
      <c r="A12" s="266"/>
      <c r="B12" s="432" t="s">
        <v>174</v>
      </c>
      <c r="C12" s="433">
        <f>D7/D8</f>
        <v>0.46969696969696972</v>
      </c>
      <c r="D12" s="434"/>
      <c r="E12" s="431"/>
    </row>
    <row r="13" spans="1:6" ht="18" customHeight="1" x14ac:dyDescent="0.25">
      <c r="B13" s="428"/>
      <c r="C13" s="435" t="e">
        <v>#DIV/0!</v>
      </c>
      <c r="D13" s="436"/>
      <c r="E13" s="437"/>
    </row>
    <row r="14" spans="1:6" ht="18" customHeight="1" x14ac:dyDescent="0.25">
      <c r="B14" s="700"/>
      <c r="C14" s="701"/>
      <c r="D14" s="2468" t="s">
        <v>177</v>
      </c>
      <c r="E14" s="2468" t="s">
        <v>178</v>
      </c>
    </row>
    <row r="15" spans="1:6" ht="15" customHeight="1" x14ac:dyDescent="0.25">
      <c r="A15" s="264"/>
      <c r="B15" s="2748" t="s">
        <v>179</v>
      </c>
      <c r="C15" s="2500"/>
      <c r="D15" s="2378"/>
      <c r="E15" s="2499"/>
    </row>
    <row r="16" spans="1:6" ht="12.95" customHeight="1" x14ac:dyDescent="0.25">
      <c r="A16" s="438" t="s">
        <v>180</v>
      </c>
      <c r="B16" s="2754" t="s">
        <v>181</v>
      </c>
      <c r="C16" s="2755"/>
      <c r="D16" s="1940">
        <v>89</v>
      </c>
      <c r="E16" s="1945">
        <v>103</v>
      </c>
      <c r="F16" s="439"/>
    </row>
    <row r="17" spans="1:6" ht="12.95" customHeight="1" x14ac:dyDescent="0.25">
      <c r="A17" s="438" t="s">
        <v>182</v>
      </c>
      <c r="B17" s="2754" t="s">
        <v>183</v>
      </c>
      <c r="C17" s="2755"/>
      <c r="D17" s="1940">
        <v>25</v>
      </c>
      <c r="E17" s="1945">
        <v>80</v>
      </c>
      <c r="F17" s="439"/>
    </row>
    <row r="18" spans="1:6" ht="12.95" customHeight="1" x14ac:dyDescent="0.25">
      <c r="A18" s="438" t="s">
        <v>184</v>
      </c>
      <c r="B18" s="2754" t="s">
        <v>185</v>
      </c>
      <c r="C18" s="2755"/>
      <c r="D18" s="1940">
        <v>9</v>
      </c>
      <c r="E18" s="1945">
        <v>11</v>
      </c>
      <c r="F18" s="439"/>
    </row>
    <row r="19" spans="1:6" ht="26.1" customHeight="1" thickBot="1" x14ac:dyDescent="0.3">
      <c r="A19" s="440" t="s">
        <v>186</v>
      </c>
      <c r="B19" s="2756" t="s">
        <v>265</v>
      </c>
      <c r="C19" s="2757"/>
      <c r="D19" s="1941">
        <v>17</v>
      </c>
      <c r="E19" s="1946">
        <v>17</v>
      </c>
      <c r="F19" s="439"/>
    </row>
    <row r="20" spans="1:6" ht="12.95" customHeight="1" thickTop="1" x14ac:dyDescent="0.25">
      <c r="A20" s="702"/>
      <c r="B20" s="702"/>
      <c r="C20" s="703" t="s">
        <v>8</v>
      </c>
      <c r="D20" s="1942">
        <v>140</v>
      </c>
      <c r="E20" s="1947">
        <v>211</v>
      </c>
      <c r="F20" s="439"/>
    </row>
    <row r="21" spans="1:6" ht="15" customHeight="1" x14ac:dyDescent="0.2">
      <c r="A21" s="264"/>
      <c r="C21" s="264"/>
      <c r="D21" s="705"/>
      <c r="E21" s="704"/>
    </row>
    <row r="22" spans="1:6" ht="15" customHeight="1" x14ac:dyDescent="0.2">
      <c r="E22" s="441"/>
    </row>
    <row r="23" spans="1:6" ht="15" customHeight="1" x14ac:dyDescent="0.25">
      <c r="C23" s="266"/>
      <c r="D23" s="266"/>
      <c r="E23" s="442"/>
    </row>
    <row r="24" spans="1:6" ht="15" customHeight="1" x14ac:dyDescent="0.25">
      <c r="C24" s="266"/>
      <c r="D24" s="266"/>
      <c r="E24" s="442"/>
    </row>
    <row r="25" spans="1:6" ht="15" customHeight="1" x14ac:dyDescent="0.25">
      <c r="C25" s="266"/>
      <c r="D25" s="266"/>
      <c r="E25" s="442"/>
    </row>
    <row r="26" spans="1:6" ht="15" customHeight="1" x14ac:dyDescent="0.25">
      <c r="C26" s="266"/>
      <c r="D26" s="266"/>
      <c r="E26" s="442"/>
    </row>
    <row r="27" spans="1:6" ht="15" customHeight="1" x14ac:dyDescent="0.25">
      <c r="E27" s="442"/>
    </row>
    <row r="28" spans="1:6" ht="15" customHeight="1" x14ac:dyDescent="0.25">
      <c r="C28" s="266"/>
      <c r="D28" s="266"/>
      <c r="E28" s="442"/>
    </row>
    <row r="29" spans="1:6" ht="15" customHeight="1" x14ac:dyDescent="0.25">
      <c r="C29" s="266"/>
      <c r="D29" s="266"/>
      <c r="E29" s="442"/>
    </row>
    <row r="30" spans="1:6" ht="15" customHeight="1" x14ac:dyDescent="0.25">
      <c r="C30" s="266"/>
      <c r="D30" s="266"/>
      <c r="E30" s="442"/>
    </row>
    <row r="31" spans="1:6" ht="15" customHeight="1" x14ac:dyDescent="0.25">
      <c r="C31" s="266"/>
      <c r="D31" s="266"/>
      <c r="E31" s="442"/>
    </row>
    <row r="32" spans="1:6" ht="15" customHeight="1" x14ac:dyDescent="0.25">
      <c r="B32" s="264"/>
      <c r="C32" s="673"/>
      <c r="D32" s="2468" t="s">
        <v>187</v>
      </c>
      <c r="E32" s="2468" t="s">
        <v>188</v>
      </c>
    </row>
    <row r="33" spans="1:5" ht="15" customHeight="1" x14ac:dyDescent="0.25">
      <c r="A33" s="264"/>
      <c r="B33" s="2748" t="s">
        <v>266</v>
      </c>
      <c r="C33" s="2500"/>
      <c r="D33" s="2499"/>
      <c r="E33" s="2499"/>
    </row>
    <row r="34" spans="1:5" ht="12.95" customHeight="1" x14ac:dyDescent="0.25">
      <c r="A34" s="443" t="s">
        <v>123</v>
      </c>
      <c r="B34" s="2745" t="s">
        <v>189</v>
      </c>
      <c r="C34" s="2743"/>
      <c r="D34" s="1943">
        <v>14</v>
      </c>
      <c r="E34" s="1948">
        <v>18</v>
      </c>
    </row>
    <row r="35" spans="1:5" ht="12.95" customHeight="1" x14ac:dyDescent="0.25">
      <c r="A35" s="443" t="s">
        <v>124</v>
      </c>
      <c r="B35" s="2745" t="s">
        <v>190</v>
      </c>
      <c r="C35" s="2743"/>
      <c r="D35" s="1943">
        <v>5</v>
      </c>
      <c r="E35" s="1948">
        <v>5</v>
      </c>
    </row>
    <row r="36" spans="1:5" ht="12.95" customHeight="1" x14ac:dyDescent="0.25">
      <c r="A36" s="443" t="s">
        <v>125</v>
      </c>
      <c r="B36" s="2745" t="s">
        <v>267</v>
      </c>
      <c r="C36" s="2743"/>
      <c r="D36" s="1943">
        <v>12</v>
      </c>
      <c r="E36" s="1948">
        <v>42</v>
      </c>
    </row>
    <row r="37" spans="1:5" ht="12.95" customHeight="1" x14ac:dyDescent="0.25">
      <c r="A37" s="443" t="s">
        <v>126</v>
      </c>
      <c r="B37" s="2745" t="s">
        <v>268</v>
      </c>
      <c r="C37" s="2743"/>
      <c r="D37" s="1943">
        <v>1</v>
      </c>
      <c r="E37" s="1948">
        <v>1</v>
      </c>
    </row>
    <row r="38" spans="1:5" ht="12.95" customHeight="1" x14ac:dyDescent="0.25">
      <c r="A38" s="443" t="s">
        <v>127</v>
      </c>
      <c r="B38" s="2745" t="s">
        <v>269</v>
      </c>
      <c r="C38" s="2743"/>
      <c r="D38" s="1943">
        <v>1</v>
      </c>
      <c r="E38" s="1948">
        <v>1</v>
      </c>
    </row>
    <row r="39" spans="1:5" ht="12.95" customHeight="1" x14ac:dyDescent="0.25">
      <c r="A39" s="443" t="s">
        <v>128</v>
      </c>
      <c r="B39" s="2745" t="s">
        <v>191</v>
      </c>
      <c r="C39" s="2743"/>
      <c r="D39" s="1943">
        <v>110</v>
      </c>
      <c r="E39" s="1948">
        <v>127</v>
      </c>
    </row>
    <row r="40" spans="1:5" ht="12.95" customHeight="1" x14ac:dyDescent="0.25">
      <c r="A40" s="443" t="s">
        <v>270</v>
      </c>
      <c r="B40" s="2742" t="s">
        <v>271</v>
      </c>
      <c r="C40" s="2743"/>
      <c r="D40" s="1944">
        <v>17</v>
      </c>
      <c r="E40" s="1949">
        <v>17</v>
      </c>
    </row>
    <row r="41" spans="1:5" ht="12.95" customHeight="1" x14ac:dyDescent="0.2">
      <c r="A41" s="264"/>
      <c r="B41" s="977"/>
      <c r="C41" s="1286"/>
      <c r="D41" s="705"/>
      <c r="E41" s="705"/>
    </row>
    <row r="42" spans="1:5" ht="15" customHeight="1" x14ac:dyDescent="0.25">
      <c r="C42" s="2744"/>
      <c r="D42" s="2744"/>
      <c r="E42" s="2744"/>
    </row>
    <row r="43" spans="1:5" ht="15" customHeight="1" x14ac:dyDescent="0.2">
      <c r="A43" s="445"/>
      <c r="B43" s="446" t="str">
        <f>D32</f>
        <v>počet
 subjektů</v>
      </c>
      <c r="C43" s="582" t="str">
        <f>E32</f>
        <v>počet
zajištění</v>
      </c>
      <c r="D43" s="445"/>
    </row>
    <row r="44" spans="1:5" ht="15" customHeight="1" x14ac:dyDescent="0.2">
      <c r="A44" s="447" t="s">
        <v>123</v>
      </c>
      <c r="B44" s="446">
        <f>D34</f>
        <v>14</v>
      </c>
      <c r="C44" s="446">
        <f>E34</f>
        <v>18</v>
      </c>
      <c r="D44" s="448"/>
      <c r="E44" s="441"/>
    </row>
    <row r="45" spans="1:5" ht="15" customHeight="1" x14ac:dyDescent="0.2">
      <c r="A45" s="447" t="s">
        <v>124</v>
      </c>
      <c r="B45" s="446">
        <f t="shared" ref="B45:C50" si="0">D35</f>
        <v>5</v>
      </c>
      <c r="C45" s="446">
        <f t="shared" si="0"/>
        <v>5</v>
      </c>
      <c r="D45" s="448"/>
      <c r="E45" s="441"/>
    </row>
    <row r="46" spans="1:5" ht="15" customHeight="1" x14ac:dyDescent="0.2">
      <c r="A46" s="447" t="s">
        <v>125</v>
      </c>
      <c r="B46" s="446">
        <f t="shared" si="0"/>
        <v>12</v>
      </c>
      <c r="C46" s="446">
        <f t="shared" si="0"/>
        <v>42</v>
      </c>
      <c r="D46" s="448"/>
      <c r="E46" s="441"/>
    </row>
    <row r="47" spans="1:5" ht="15" customHeight="1" x14ac:dyDescent="0.2">
      <c r="A47" s="447" t="s">
        <v>126</v>
      </c>
      <c r="B47" s="446">
        <f t="shared" si="0"/>
        <v>1</v>
      </c>
      <c r="C47" s="446">
        <f t="shared" si="0"/>
        <v>1</v>
      </c>
      <c r="D47" s="448"/>
      <c r="E47" s="441"/>
    </row>
    <row r="48" spans="1:5" ht="15" customHeight="1" x14ac:dyDescent="0.2">
      <c r="A48" s="447" t="s">
        <v>127</v>
      </c>
      <c r="B48" s="446">
        <f t="shared" si="0"/>
        <v>1</v>
      </c>
      <c r="C48" s="446">
        <f t="shared" si="0"/>
        <v>1</v>
      </c>
      <c r="D48" s="448"/>
      <c r="E48" s="441"/>
    </row>
    <row r="49" spans="1:5" ht="15" customHeight="1" x14ac:dyDescent="0.2">
      <c r="A49" s="447" t="s">
        <v>128</v>
      </c>
      <c r="B49" s="446">
        <f t="shared" si="0"/>
        <v>110</v>
      </c>
      <c r="C49" s="446">
        <f t="shared" si="0"/>
        <v>127</v>
      </c>
      <c r="D49" s="448"/>
      <c r="E49" s="441"/>
    </row>
    <row r="50" spans="1:5" ht="15" customHeight="1" x14ac:dyDescent="0.2">
      <c r="A50" s="447" t="s">
        <v>270</v>
      </c>
      <c r="B50" s="446">
        <f t="shared" si="0"/>
        <v>17</v>
      </c>
      <c r="C50" s="446">
        <f t="shared" si="0"/>
        <v>17</v>
      </c>
      <c r="D50" s="445"/>
    </row>
    <row r="51" spans="1:5" ht="15" customHeight="1" x14ac:dyDescent="0.2"/>
    <row r="52" spans="1:5" ht="15" customHeight="1" x14ac:dyDescent="0.2"/>
    <row r="53" spans="1:5" ht="15" customHeight="1" x14ac:dyDescent="0.25">
      <c r="A53" s="439" t="s">
        <v>676</v>
      </c>
    </row>
    <row r="54" spans="1:5" ht="15" customHeight="1" x14ac:dyDescent="0.2"/>
    <row r="55" spans="1:5" ht="15" customHeight="1" x14ac:dyDescent="0.2"/>
    <row r="56" spans="1:5" ht="15" customHeight="1" x14ac:dyDescent="0.2"/>
    <row r="57" spans="1:5" ht="15" customHeight="1" x14ac:dyDescent="0.2"/>
    <row r="58" spans="1:5" ht="15" customHeight="1" x14ac:dyDescent="0.2"/>
    <row r="59" spans="1:5" ht="15" customHeight="1" x14ac:dyDescent="0.2"/>
  </sheetData>
  <mergeCells count="29">
    <mergeCell ref="B6:C6"/>
    <mergeCell ref="D6:E6"/>
    <mergeCell ref="B4:C4"/>
    <mergeCell ref="B5:C5"/>
    <mergeCell ref="D5:E5"/>
    <mergeCell ref="A2:D3"/>
    <mergeCell ref="E32:E33"/>
    <mergeCell ref="B33:C33"/>
    <mergeCell ref="B7:C7"/>
    <mergeCell ref="D7:E7"/>
    <mergeCell ref="B8:C8"/>
    <mergeCell ref="D8:E8"/>
    <mergeCell ref="D9:E9"/>
    <mergeCell ref="D14:D15"/>
    <mergeCell ref="E14:E15"/>
    <mergeCell ref="B15:C15"/>
    <mergeCell ref="B16:C16"/>
    <mergeCell ref="B17:C17"/>
    <mergeCell ref="B18:C18"/>
    <mergeCell ref="B19:C19"/>
    <mergeCell ref="D32:D33"/>
    <mergeCell ref="B40:C40"/>
    <mergeCell ref="C42:E42"/>
    <mergeCell ref="B34:C34"/>
    <mergeCell ref="B35:C35"/>
    <mergeCell ref="B36:C36"/>
    <mergeCell ref="B37:C37"/>
    <mergeCell ref="B38:C38"/>
    <mergeCell ref="B39:C39"/>
  </mergeCells>
  <pageMargins left="0.6692913385826772" right="0.19685039370078741" top="0.31496062992125984" bottom="0.19685039370078741" header="0.23622047244094491" footer="0.15748031496062992"/>
  <pageSetup paperSize="9" firstPageNumber="32" orientation="portrait" useFirstPageNumber="1" r:id="rId1"/>
  <headerFooter scaleWithDoc="0" alignWithMargins="0">
    <oddFooter>&amp;C48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view="pageBreakPreview" zoomScaleNormal="100" zoomScaleSheetLayoutView="100" workbookViewId="0"/>
  </sheetViews>
  <sheetFormatPr defaultRowHeight="12.75" x14ac:dyDescent="0.25"/>
  <cols>
    <col min="1" max="1" width="11.28515625" style="449" customWidth="1"/>
    <col min="2" max="2" width="19.28515625" style="449" customWidth="1"/>
    <col min="3" max="8" width="9.140625" style="449" customWidth="1"/>
    <col min="9" max="9" width="0.85546875" style="449" customWidth="1"/>
    <col min="10" max="10" width="16.42578125" style="449" bestFit="1" customWidth="1"/>
    <col min="11" max="13" width="9.28515625" style="449" bestFit="1" customWidth="1"/>
    <col min="14" max="14" width="11.42578125" style="449" bestFit="1" customWidth="1"/>
    <col min="15" max="15" width="9.28515625" style="449" bestFit="1" customWidth="1"/>
    <col min="16" max="16384" width="9.140625" style="449"/>
  </cols>
  <sheetData>
    <row r="1" spans="1:16" x14ac:dyDescent="0.25">
      <c r="H1" s="1287"/>
    </row>
    <row r="2" spans="1:16" ht="16.5" thickBot="1" x14ac:dyDescent="0.3">
      <c r="A2" s="2784" t="s">
        <v>565</v>
      </c>
      <c r="B2" s="2784"/>
      <c r="C2" s="2784"/>
      <c r="D2" s="2784"/>
      <c r="E2" s="2784"/>
      <c r="F2" s="2784"/>
      <c r="G2" s="1931"/>
      <c r="H2" s="2785" t="s">
        <v>395</v>
      </c>
      <c r="I2" s="2785"/>
    </row>
    <row r="3" spans="1:16" x14ac:dyDescent="0.25">
      <c r="B3" s="450"/>
      <c r="C3" s="450"/>
      <c r="D3" s="450"/>
      <c r="E3" s="450"/>
      <c r="F3" s="450"/>
      <c r="G3" s="450"/>
      <c r="H3" s="450"/>
    </row>
    <row r="4" spans="1:16" s="453" customFormat="1" ht="24.95" customHeight="1" x14ac:dyDescent="0.2">
      <c r="A4" s="451"/>
      <c r="B4" s="2775"/>
      <c r="C4" s="2786" t="s">
        <v>3</v>
      </c>
      <c r="D4" s="2787"/>
      <c r="E4" s="2787"/>
      <c r="F4" s="2787"/>
      <c r="G4" s="2787"/>
      <c r="H4" s="2788"/>
      <c r="I4" s="452"/>
    </row>
    <row r="5" spans="1:16" s="453" customFormat="1" ht="12" customHeight="1" x14ac:dyDescent="0.2">
      <c r="B5" s="2776"/>
      <c r="C5" s="2766" t="s">
        <v>566</v>
      </c>
      <c r="D5" s="2766"/>
      <c r="E5" s="2766"/>
      <c r="F5" s="2780" t="s">
        <v>722</v>
      </c>
      <c r="G5" s="2768"/>
      <c r="H5" s="2768"/>
      <c r="I5" s="452"/>
    </row>
    <row r="6" spans="1:16" s="453" customFormat="1" ht="12" customHeight="1" x14ac:dyDescent="0.2">
      <c r="A6" s="1288"/>
      <c r="B6" s="2776"/>
      <c r="C6" s="454" t="s">
        <v>35</v>
      </c>
      <c r="D6" s="454" t="s">
        <v>36</v>
      </c>
      <c r="E6" s="454" t="s">
        <v>37</v>
      </c>
      <c r="F6" s="454" t="s">
        <v>26</v>
      </c>
      <c r="G6" s="454" t="s">
        <v>27</v>
      </c>
      <c r="H6" s="454" t="s">
        <v>28</v>
      </c>
      <c r="I6" s="455"/>
    </row>
    <row r="7" spans="1:16" s="453" customFormat="1" ht="12.95" customHeight="1" x14ac:dyDescent="0.25">
      <c r="A7" s="2759" t="s">
        <v>273</v>
      </c>
      <c r="B7" s="2026" t="s">
        <v>116</v>
      </c>
      <c r="C7" s="2029">
        <v>168962.37064900005</v>
      </c>
      <c r="D7" s="2029">
        <v>294609.12309399986</v>
      </c>
      <c r="E7" s="2029">
        <v>381169.89517800009</v>
      </c>
      <c r="F7" s="2029">
        <v>424537.08591199998</v>
      </c>
      <c r="G7" s="2029">
        <v>382301.19374600006</v>
      </c>
      <c r="H7" s="2029">
        <v>297949.3179159998</v>
      </c>
      <c r="I7" s="452"/>
      <c r="K7" s="1289"/>
      <c r="L7" s="1289"/>
      <c r="M7" s="1289"/>
      <c r="N7" s="1290"/>
      <c r="O7" s="1289"/>
      <c r="P7" s="456"/>
    </row>
    <row r="8" spans="1:16" s="453" customFormat="1" ht="12.95" customHeight="1" x14ac:dyDescent="0.25">
      <c r="A8" s="2760"/>
      <c r="B8" s="2027" t="s">
        <v>107</v>
      </c>
      <c r="C8" s="2030">
        <v>3995373.6989909979</v>
      </c>
      <c r="D8" s="2030">
        <v>6966290.9131990001</v>
      </c>
      <c r="E8" s="2030">
        <v>9011737.2231200002</v>
      </c>
      <c r="F8" s="2030">
        <v>10031621.295371998</v>
      </c>
      <c r="G8" s="2030">
        <v>9048094.3314999957</v>
      </c>
      <c r="H8" s="2030">
        <v>7049677.9393699989</v>
      </c>
      <c r="I8" s="452"/>
      <c r="K8" s="1289"/>
      <c r="L8" s="1289"/>
      <c r="M8" s="1289"/>
      <c r="N8" s="1290"/>
      <c r="O8" s="1289"/>
      <c r="P8" s="456"/>
    </row>
    <row r="9" spans="1:16" s="453" customFormat="1" ht="12.95" customHeight="1" x14ac:dyDescent="0.25">
      <c r="A9" s="2760"/>
      <c r="B9" s="2028" t="s">
        <v>96</v>
      </c>
      <c r="C9" s="2031">
        <v>3099918.8254539995</v>
      </c>
      <c r="D9" s="2031">
        <v>5403750.9345779987</v>
      </c>
      <c r="E9" s="2031">
        <v>6970882.0385000017</v>
      </c>
      <c r="F9" s="2031">
        <v>7779394.0102780014</v>
      </c>
      <c r="G9" s="2031">
        <v>7018496.1798999971</v>
      </c>
      <c r="H9" s="2031">
        <v>5472820.6333699962</v>
      </c>
      <c r="I9" s="452"/>
      <c r="K9" s="1289"/>
      <c r="L9" s="1289"/>
      <c r="M9" s="1289"/>
      <c r="N9" s="1290"/>
      <c r="O9" s="1289"/>
      <c r="P9" s="456"/>
    </row>
    <row r="10" spans="1:16" s="453" customFormat="1" ht="12.95" customHeight="1" x14ac:dyDescent="0.2">
      <c r="A10" s="2761"/>
      <c r="B10" s="2032" t="s">
        <v>274</v>
      </c>
      <c r="C10" s="2033">
        <v>0.4</v>
      </c>
      <c r="D10" s="2033">
        <v>0.7</v>
      </c>
      <c r="E10" s="2033">
        <v>0.9</v>
      </c>
      <c r="F10" s="2033">
        <v>1</v>
      </c>
      <c r="G10" s="2033">
        <v>0.9</v>
      </c>
      <c r="H10" s="2033">
        <v>0.7</v>
      </c>
      <c r="I10" s="455"/>
      <c r="L10" s="456"/>
      <c r="P10" s="456"/>
    </row>
    <row r="11" spans="1:16" s="453" customFormat="1" ht="12.95" customHeight="1" x14ac:dyDescent="0.2">
      <c r="A11" s="2769" t="s">
        <v>275</v>
      </c>
      <c r="B11" s="1291" t="s">
        <v>76</v>
      </c>
      <c r="C11" s="1292">
        <v>107395.54359999998</v>
      </c>
      <c r="D11" s="1292">
        <v>180163.10333333333</v>
      </c>
      <c r="E11" s="1292">
        <v>241664.58786666667</v>
      </c>
      <c r="F11" s="1292">
        <v>274647.61133333336</v>
      </c>
      <c r="G11" s="1292">
        <v>207067.04666666669</v>
      </c>
      <c r="H11" s="1292">
        <v>167971.81473333336</v>
      </c>
      <c r="I11" s="452"/>
      <c r="K11" s="456"/>
      <c r="L11" s="456"/>
      <c r="M11" s="456"/>
      <c r="N11" s="456"/>
      <c r="O11" s="456"/>
      <c r="P11" s="456"/>
    </row>
    <row r="12" spans="1:16" s="453" customFormat="1" ht="12.95" customHeight="1" x14ac:dyDescent="0.2">
      <c r="A12" s="2770"/>
      <c r="B12" s="457" t="s">
        <v>83</v>
      </c>
      <c r="C12" s="458">
        <v>117497.12016533216</v>
      </c>
      <c r="D12" s="458">
        <v>139238.50299666202</v>
      </c>
      <c r="E12" s="458">
        <v>150111.6652184675</v>
      </c>
      <c r="F12" s="458">
        <v>174612.77672026661</v>
      </c>
      <c r="G12" s="458">
        <v>143350.98917833317</v>
      </c>
      <c r="H12" s="458">
        <v>126572.23366503333</v>
      </c>
      <c r="I12" s="452"/>
      <c r="K12" s="456"/>
      <c r="L12" s="456"/>
      <c r="M12" s="456"/>
      <c r="N12" s="456"/>
      <c r="O12" s="456"/>
      <c r="P12" s="456"/>
    </row>
    <row r="13" spans="1:16" s="453" customFormat="1" ht="12.95" customHeight="1" x14ac:dyDescent="0.2">
      <c r="A13" s="2771"/>
      <c r="B13" s="459" t="s">
        <v>567</v>
      </c>
      <c r="C13" s="460">
        <v>224892.66376533214</v>
      </c>
      <c r="D13" s="460">
        <v>319401.60632999532</v>
      </c>
      <c r="E13" s="460">
        <v>391776.2530851342</v>
      </c>
      <c r="F13" s="460">
        <v>449260.38805359998</v>
      </c>
      <c r="G13" s="460">
        <v>350418.03584499983</v>
      </c>
      <c r="H13" s="460">
        <v>294544.04839836666</v>
      </c>
      <c r="I13" s="455"/>
      <c r="K13" s="456"/>
      <c r="L13" s="456"/>
      <c r="M13" s="456"/>
      <c r="N13" s="456"/>
      <c r="O13" s="456"/>
      <c r="P13" s="456"/>
    </row>
    <row r="14" spans="1:16" s="453" customFormat="1" ht="12.95" customHeight="1" x14ac:dyDescent="0.2">
      <c r="A14" s="2769" t="s">
        <v>276</v>
      </c>
      <c r="B14" s="457" t="s">
        <v>76</v>
      </c>
      <c r="C14" s="458">
        <v>3221866.3079999993</v>
      </c>
      <c r="D14" s="458">
        <v>5404893.0999999996</v>
      </c>
      <c r="E14" s="458">
        <v>7249937.6359999999</v>
      </c>
      <c r="F14" s="458">
        <v>8239428.3400000017</v>
      </c>
      <c r="G14" s="458">
        <v>6212011.4000000004</v>
      </c>
      <c r="H14" s="458">
        <v>5039154.4420000007</v>
      </c>
      <c r="I14" s="452"/>
      <c r="L14" s="456"/>
      <c r="P14" s="456"/>
    </row>
    <row r="15" spans="1:16" s="453" customFormat="1" ht="12.95" customHeight="1" x14ac:dyDescent="0.2">
      <c r="A15" s="2770"/>
      <c r="B15" s="457" t="s">
        <v>83</v>
      </c>
      <c r="C15" s="458">
        <v>3524913.6049599648</v>
      </c>
      <c r="D15" s="458">
        <v>4177155.0898998603</v>
      </c>
      <c r="E15" s="458">
        <v>4503349.9565540254</v>
      </c>
      <c r="F15" s="458">
        <v>5238383.3016079981</v>
      </c>
      <c r="G15" s="458">
        <v>4300529.6753499955</v>
      </c>
      <c r="H15" s="458">
        <v>3797167.0099510001</v>
      </c>
      <c r="I15" s="452"/>
      <c r="L15" s="456"/>
      <c r="P15" s="456"/>
    </row>
    <row r="16" spans="1:16" s="453" customFormat="1" ht="12.95" customHeight="1" x14ac:dyDescent="0.2">
      <c r="A16" s="2771"/>
      <c r="B16" s="457" t="s">
        <v>567</v>
      </c>
      <c r="C16" s="460">
        <v>6746779.912959964</v>
      </c>
      <c r="D16" s="460">
        <v>9582048.1898998599</v>
      </c>
      <c r="E16" s="460">
        <v>11753287.592554025</v>
      </c>
      <c r="F16" s="460">
        <v>13477811.641608</v>
      </c>
      <c r="G16" s="460">
        <v>10512541.075349996</v>
      </c>
      <c r="H16" s="460">
        <v>8836321.4519510008</v>
      </c>
      <c r="I16" s="455"/>
      <c r="L16" s="456"/>
      <c r="P16" s="456"/>
    </row>
    <row r="17" spans="1:16" s="453" customFormat="1" ht="12.95" customHeight="1" x14ac:dyDescent="0.2">
      <c r="A17" s="2772" t="s">
        <v>277</v>
      </c>
      <c r="B17" s="1293" t="s">
        <v>278</v>
      </c>
      <c r="C17" s="1294">
        <v>444089.5</v>
      </c>
      <c r="D17" s="1294">
        <v>541586.26810961775</v>
      </c>
      <c r="E17" s="1294">
        <v>657286.5</v>
      </c>
      <c r="F17" s="1294">
        <v>713280.13032127218</v>
      </c>
      <c r="G17" s="1294">
        <v>651503</v>
      </c>
      <c r="H17" s="1294">
        <v>593275.9341615428</v>
      </c>
      <c r="I17" s="452"/>
      <c r="L17" s="456"/>
      <c r="P17" s="456"/>
    </row>
    <row r="18" spans="1:16" s="453" customFormat="1" ht="12.95" customHeight="1" x14ac:dyDescent="0.2">
      <c r="A18" s="2773"/>
      <c r="B18" s="1295" t="s">
        <v>279</v>
      </c>
      <c r="C18" s="1296">
        <v>-1</v>
      </c>
      <c r="D18" s="1296">
        <v>-6.9</v>
      </c>
      <c r="E18" s="1296">
        <v>-9.4</v>
      </c>
      <c r="F18" s="1296">
        <v>-16.899999999999999</v>
      </c>
      <c r="G18" s="1296">
        <v>-14.1</v>
      </c>
      <c r="H18" s="1296">
        <v>-8.8000000000000007</v>
      </c>
      <c r="I18" s="452"/>
      <c r="L18" s="456"/>
      <c r="P18" s="456"/>
    </row>
    <row r="19" spans="1:16" s="453" customFormat="1" ht="12.95" customHeight="1" x14ac:dyDescent="0.2">
      <c r="A19" s="2773"/>
      <c r="B19" s="1297" t="s">
        <v>280</v>
      </c>
      <c r="C19" s="1298">
        <v>35732</v>
      </c>
      <c r="D19" s="1298">
        <v>36121</v>
      </c>
      <c r="E19" s="1298">
        <v>37600</v>
      </c>
      <c r="F19" s="1298">
        <v>38740</v>
      </c>
      <c r="G19" s="1298">
        <v>40945</v>
      </c>
      <c r="H19" s="1299">
        <v>38412</v>
      </c>
      <c r="I19" s="455"/>
      <c r="L19" s="456"/>
      <c r="P19" s="456"/>
    </row>
    <row r="20" spans="1:16" s="453" customFormat="1" ht="12.95" customHeight="1" x14ac:dyDescent="0.2">
      <c r="A20" s="2773"/>
      <c r="B20" s="1295" t="s">
        <v>281</v>
      </c>
      <c r="C20" s="1300">
        <v>9797222.9010298513</v>
      </c>
      <c r="D20" s="1300">
        <v>12946029.272124285</v>
      </c>
      <c r="E20" s="1300">
        <v>15890250</v>
      </c>
      <c r="F20" s="1300">
        <v>17291700</v>
      </c>
      <c r="G20" s="1300">
        <v>14821196.666084835</v>
      </c>
      <c r="H20" s="1301">
        <v>13047696</v>
      </c>
      <c r="I20" s="452"/>
      <c r="L20" s="456"/>
      <c r="P20" s="456"/>
    </row>
    <row r="21" spans="1:16" s="453" customFormat="1" ht="12.95" customHeight="1" x14ac:dyDescent="0.2">
      <c r="A21" s="2773"/>
      <c r="B21" s="1295" t="s">
        <v>279</v>
      </c>
      <c r="C21" s="1296">
        <v>5.3</v>
      </c>
      <c r="D21" s="1296">
        <v>0.3</v>
      </c>
      <c r="E21" s="1296">
        <v>-3.4</v>
      </c>
      <c r="F21" s="1296">
        <v>-6</v>
      </c>
      <c r="G21" s="1296">
        <v>-4.0999999999999996</v>
      </c>
      <c r="H21" s="1296">
        <v>0.4</v>
      </c>
      <c r="I21" s="452"/>
      <c r="L21" s="456"/>
      <c r="P21" s="456"/>
    </row>
    <row r="22" spans="1:16" s="453" customFormat="1" ht="12.95" customHeight="1" x14ac:dyDescent="0.2">
      <c r="A22" s="2773"/>
      <c r="B22" s="1297" t="s">
        <v>282</v>
      </c>
      <c r="C22" s="1361" t="s">
        <v>603</v>
      </c>
      <c r="D22" s="1302" t="s">
        <v>604</v>
      </c>
      <c r="E22" s="1302" t="s">
        <v>605</v>
      </c>
      <c r="F22" s="1302" t="s">
        <v>606</v>
      </c>
      <c r="G22" s="1302" t="s">
        <v>603</v>
      </c>
      <c r="H22" s="1303" t="s">
        <v>606</v>
      </c>
      <c r="I22" s="455"/>
      <c r="L22" s="456"/>
      <c r="P22" s="456"/>
    </row>
    <row r="23" spans="1:16" s="453" customFormat="1" ht="12.95" customHeight="1" x14ac:dyDescent="0.2">
      <c r="A23" s="2773"/>
      <c r="B23" s="1295" t="s">
        <v>283</v>
      </c>
      <c r="C23" s="1300">
        <v>9161150</v>
      </c>
      <c r="D23" s="1300">
        <v>11750102</v>
      </c>
      <c r="E23" s="1300">
        <v>14711098</v>
      </c>
      <c r="F23" s="1300">
        <v>16093950</v>
      </c>
      <c r="G23" s="1300">
        <v>13686615.046255894</v>
      </c>
      <c r="H23" s="1300">
        <v>12511350</v>
      </c>
      <c r="I23" s="452"/>
      <c r="L23" s="456"/>
      <c r="P23" s="456"/>
    </row>
    <row r="24" spans="1:16" s="453" customFormat="1" ht="12.95" customHeight="1" x14ac:dyDescent="0.2">
      <c r="A24" s="2773"/>
      <c r="B24" s="1295" t="s">
        <v>279</v>
      </c>
      <c r="C24" s="1296">
        <v>8.1</v>
      </c>
      <c r="D24" s="1296">
        <v>2.8</v>
      </c>
      <c r="E24" s="1296">
        <v>-0.2</v>
      </c>
      <c r="F24" s="1296">
        <v>-1.7</v>
      </c>
      <c r="G24" s="1296">
        <v>-0.5</v>
      </c>
      <c r="H24" s="1304">
        <v>3.3</v>
      </c>
      <c r="I24" s="452"/>
      <c r="L24" s="456"/>
      <c r="P24" s="456"/>
    </row>
    <row r="25" spans="1:16" s="453" customFormat="1" ht="12.95" customHeight="1" x14ac:dyDescent="0.2">
      <c r="A25" s="2774"/>
      <c r="B25" s="1297" t="s">
        <v>282</v>
      </c>
      <c r="C25" s="1302" t="s">
        <v>607</v>
      </c>
      <c r="D25" s="1302" t="s">
        <v>607</v>
      </c>
      <c r="E25" s="1302" t="s">
        <v>605</v>
      </c>
      <c r="F25" s="1302" t="s">
        <v>607</v>
      </c>
      <c r="G25" s="1302" t="s">
        <v>603</v>
      </c>
      <c r="H25" s="1302" t="s">
        <v>617</v>
      </c>
      <c r="I25" s="455"/>
      <c r="L25" s="456"/>
      <c r="P25" s="456"/>
    </row>
    <row r="26" spans="1:16" s="453" customFormat="1" ht="5.0999999999999996" customHeight="1" x14ac:dyDescent="0.2">
      <c r="A26" s="462"/>
      <c r="B26" s="1291"/>
      <c r="C26" s="1292"/>
      <c r="D26" s="1305"/>
      <c r="E26" s="1305"/>
      <c r="F26" s="1292"/>
      <c r="G26" s="1305"/>
      <c r="H26" s="1305"/>
      <c r="I26" s="452"/>
      <c r="L26" s="456"/>
      <c r="P26" s="456"/>
    </row>
    <row r="27" spans="1:16" s="453" customFormat="1" ht="15" customHeight="1" x14ac:dyDescent="0.2">
      <c r="B27" s="463"/>
      <c r="C27" s="464"/>
      <c r="D27" s="464"/>
      <c r="E27" s="464"/>
      <c r="F27" s="464"/>
      <c r="G27" s="464"/>
      <c r="H27" s="464"/>
      <c r="L27" s="456"/>
      <c r="P27" s="456"/>
    </row>
    <row r="28" spans="1:16" ht="24.95" customHeight="1" x14ac:dyDescent="0.25">
      <c r="A28" s="451"/>
      <c r="B28" s="2775"/>
      <c r="C28" s="2777" t="s">
        <v>516</v>
      </c>
      <c r="D28" s="2778"/>
      <c r="E28" s="2778"/>
      <c r="F28" s="2778"/>
      <c r="G28" s="2778"/>
      <c r="H28" s="2779"/>
      <c r="I28" s="452"/>
    </row>
    <row r="29" spans="1:16" ht="12" customHeight="1" x14ac:dyDescent="0.25">
      <c r="A29" s="451"/>
      <c r="B29" s="2776"/>
      <c r="C29" s="2766" t="s">
        <v>566</v>
      </c>
      <c r="D29" s="2766"/>
      <c r="E29" s="2766"/>
      <c r="F29" s="2780" t="s">
        <v>722</v>
      </c>
      <c r="G29" s="2768"/>
      <c r="H29" s="2768"/>
      <c r="I29" s="452"/>
    </row>
    <row r="30" spans="1:16" ht="12" customHeight="1" x14ac:dyDescent="0.25">
      <c r="A30" s="462"/>
      <c r="B30" s="2776"/>
      <c r="C30" s="454" t="s">
        <v>35</v>
      </c>
      <c r="D30" s="454" t="s">
        <v>36</v>
      </c>
      <c r="E30" s="454" t="s">
        <v>37</v>
      </c>
      <c r="F30" s="454" t="s">
        <v>26</v>
      </c>
      <c r="G30" s="454" t="s">
        <v>27</v>
      </c>
      <c r="H30" s="454" t="s">
        <v>28</v>
      </c>
      <c r="I30" s="455"/>
    </row>
    <row r="31" spans="1:16" ht="12.95" customHeight="1" x14ac:dyDescent="0.25">
      <c r="A31" s="2781" t="s">
        <v>273</v>
      </c>
      <c r="B31" s="2026" t="s">
        <v>116</v>
      </c>
      <c r="C31" s="2029">
        <v>15833.41917276057</v>
      </c>
      <c r="D31" s="2029">
        <v>27619.89429396595</v>
      </c>
      <c r="E31" s="2029">
        <v>35696.622246574596</v>
      </c>
      <c r="F31" s="2029">
        <v>39711.001126988223</v>
      </c>
      <c r="G31" s="2029">
        <v>35789.228075296145</v>
      </c>
      <c r="H31" s="2029">
        <v>27921.522480556087</v>
      </c>
      <c r="I31" s="452"/>
      <c r="K31" s="465"/>
      <c r="L31" s="465"/>
      <c r="M31" s="465"/>
      <c r="N31" s="465"/>
      <c r="O31" s="465"/>
    </row>
    <row r="32" spans="1:16" ht="12.95" customHeight="1" x14ac:dyDescent="0.25">
      <c r="A32" s="2782"/>
      <c r="B32" s="2027" t="s">
        <v>107</v>
      </c>
      <c r="C32" s="2030">
        <v>374405.41515225108</v>
      </c>
      <c r="D32" s="2030">
        <v>653096.60686298879</v>
      </c>
      <c r="E32" s="2030">
        <v>843950.64644044486</v>
      </c>
      <c r="F32" s="2030">
        <v>938353.17993540748</v>
      </c>
      <c r="G32" s="2030">
        <v>847039.76072854118</v>
      </c>
      <c r="H32" s="2030">
        <v>660641.69047802209</v>
      </c>
      <c r="I32" s="452"/>
      <c r="K32" s="465"/>
      <c r="L32" s="465"/>
      <c r="M32" s="465"/>
      <c r="N32" s="465"/>
      <c r="O32" s="465"/>
    </row>
    <row r="33" spans="1:15" ht="12.95" customHeight="1" x14ac:dyDescent="0.25">
      <c r="A33" s="2782"/>
      <c r="B33" s="2028" t="s">
        <v>96</v>
      </c>
      <c r="C33" s="2031">
        <v>290492.57521905669</v>
      </c>
      <c r="D33" s="2031">
        <v>506606.95105610514</v>
      </c>
      <c r="E33" s="2031">
        <v>652824.22878009197</v>
      </c>
      <c r="F33" s="2031">
        <v>727680.8895170847</v>
      </c>
      <c r="G33" s="2031">
        <v>657038.38919980836</v>
      </c>
      <c r="H33" s="2031">
        <v>512870.73055080062</v>
      </c>
      <c r="I33" s="452"/>
      <c r="K33" s="465"/>
      <c r="L33" s="465"/>
      <c r="M33" s="465"/>
      <c r="N33" s="465"/>
      <c r="O33" s="465"/>
    </row>
    <row r="34" spans="1:15" ht="12.95" customHeight="1" x14ac:dyDescent="0.25">
      <c r="A34" s="2783"/>
      <c r="B34" s="2032" t="s">
        <v>274</v>
      </c>
      <c r="C34" s="2033">
        <v>0.4</v>
      </c>
      <c r="D34" s="2033">
        <v>0.7</v>
      </c>
      <c r="E34" s="2033">
        <v>0.9</v>
      </c>
      <c r="F34" s="2033">
        <v>1</v>
      </c>
      <c r="G34" s="2033">
        <v>0.9</v>
      </c>
      <c r="H34" s="2033">
        <v>0.7</v>
      </c>
      <c r="I34" s="455"/>
    </row>
    <row r="35" spans="1:15" ht="12.95" customHeight="1" x14ac:dyDescent="0.25">
      <c r="A35" s="2769" t="s">
        <v>275</v>
      </c>
      <c r="B35" s="1291" t="s">
        <v>76</v>
      </c>
      <c r="C35" s="1292">
        <v>10064.008054419108</v>
      </c>
      <c r="D35" s="1292">
        <v>16890.467672828414</v>
      </c>
      <c r="E35" s="1292">
        <v>22631.927685217765</v>
      </c>
      <c r="F35" s="1292">
        <v>25690.409542791705</v>
      </c>
      <c r="G35" s="1292">
        <v>19384.636724297077</v>
      </c>
      <c r="H35" s="1292">
        <v>15741.028823226974</v>
      </c>
      <c r="I35" s="452"/>
    </row>
    <row r="36" spans="1:15" ht="12.95" customHeight="1" x14ac:dyDescent="0.25">
      <c r="A36" s="2770"/>
      <c r="B36" s="457" t="s">
        <v>83</v>
      </c>
      <c r="C36" s="458">
        <v>11010.624129053276</v>
      </c>
      <c r="D36" s="458">
        <v>13053.746245294702</v>
      </c>
      <c r="E36" s="458">
        <v>14057.981692404079</v>
      </c>
      <c r="F36" s="458">
        <v>16333.197742263612</v>
      </c>
      <c r="G36" s="458">
        <v>13419.841032281251</v>
      </c>
      <c r="H36" s="461">
        <v>11861.377943106365</v>
      </c>
      <c r="I36" s="452"/>
    </row>
    <row r="37" spans="1:15" ht="12.95" customHeight="1" x14ac:dyDescent="0.25">
      <c r="A37" s="2771"/>
      <c r="B37" s="459" t="s">
        <v>567</v>
      </c>
      <c r="C37" s="460">
        <v>21074.632183472386</v>
      </c>
      <c r="D37" s="460">
        <v>29944.213918123118</v>
      </c>
      <c r="E37" s="460">
        <v>36689.909377621843</v>
      </c>
      <c r="F37" s="460">
        <v>42023.607285055317</v>
      </c>
      <c r="G37" s="460">
        <v>32804.47775657833</v>
      </c>
      <c r="H37" s="466">
        <v>27602.406766333341</v>
      </c>
      <c r="I37" s="455"/>
    </row>
    <row r="38" spans="1:15" ht="12.95" customHeight="1" x14ac:dyDescent="0.25">
      <c r="A38" s="2769" t="s">
        <v>276</v>
      </c>
      <c r="B38" s="457" t="s">
        <v>76</v>
      </c>
      <c r="C38" s="458">
        <v>301920.24163257325</v>
      </c>
      <c r="D38" s="458">
        <v>506714.03018485237</v>
      </c>
      <c r="E38" s="458">
        <v>678957.83055653295</v>
      </c>
      <c r="F38" s="458">
        <v>770712.28628375113</v>
      </c>
      <c r="G38" s="458">
        <v>581539.10172891233</v>
      </c>
      <c r="H38" s="458">
        <v>472230.86469680921</v>
      </c>
      <c r="I38" s="452"/>
    </row>
    <row r="39" spans="1:15" ht="12.95" customHeight="1" x14ac:dyDescent="0.25">
      <c r="A39" s="2770"/>
      <c r="B39" s="457" t="s">
        <v>83</v>
      </c>
      <c r="C39" s="458">
        <v>330318.72387159831</v>
      </c>
      <c r="D39" s="458">
        <v>391612.38735884108</v>
      </c>
      <c r="E39" s="458">
        <v>421739.45077212236</v>
      </c>
      <c r="F39" s="458">
        <v>489995.93226790836</v>
      </c>
      <c r="G39" s="458">
        <v>402595.23096843751</v>
      </c>
      <c r="H39" s="458">
        <v>355841.33829319093</v>
      </c>
      <c r="I39" s="452"/>
    </row>
    <row r="40" spans="1:15" ht="12.95" customHeight="1" x14ac:dyDescent="0.25">
      <c r="A40" s="2771"/>
      <c r="B40" s="457" t="s">
        <v>567</v>
      </c>
      <c r="C40" s="460">
        <v>632238.96550417156</v>
      </c>
      <c r="D40" s="460">
        <v>898326.41754369345</v>
      </c>
      <c r="E40" s="460">
        <v>1100697.2813286553</v>
      </c>
      <c r="F40" s="460">
        <v>1260708.2185516595</v>
      </c>
      <c r="G40" s="460">
        <v>984134.33269734983</v>
      </c>
      <c r="H40" s="460">
        <v>828072.20299000014</v>
      </c>
      <c r="I40" s="455"/>
    </row>
    <row r="41" spans="1:15" ht="12.95" customHeight="1" x14ac:dyDescent="0.25">
      <c r="A41" s="2772" t="s">
        <v>277</v>
      </c>
      <c r="B41" s="1293" t="s">
        <v>278</v>
      </c>
      <c r="C41" s="1294">
        <v>42199</v>
      </c>
      <c r="D41" s="1294">
        <v>51410</v>
      </c>
      <c r="E41" s="1294">
        <v>62313</v>
      </c>
      <c r="F41" s="1294">
        <v>67639</v>
      </c>
      <c r="G41" s="1294">
        <v>61632</v>
      </c>
      <c r="H41" s="1294">
        <v>56267</v>
      </c>
      <c r="I41" s="452"/>
    </row>
    <row r="42" spans="1:15" ht="12.95" customHeight="1" x14ac:dyDescent="0.25">
      <c r="A42" s="2773"/>
      <c r="B42" s="1295" t="s">
        <v>279</v>
      </c>
      <c r="C42" s="1296">
        <v>-1</v>
      </c>
      <c r="D42" s="1296">
        <v>-6.9</v>
      </c>
      <c r="E42" s="1296">
        <v>-9.4</v>
      </c>
      <c r="F42" s="1296">
        <v>-16.899999999999999</v>
      </c>
      <c r="G42" s="1296">
        <v>-14.1</v>
      </c>
      <c r="H42" s="1296">
        <v>-8.8000000000000007</v>
      </c>
      <c r="I42" s="452"/>
    </row>
    <row r="43" spans="1:15" ht="12.95" customHeight="1" x14ac:dyDescent="0.25">
      <c r="A43" s="2773"/>
      <c r="B43" s="1297" t="s">
        <v>280</v>
      </c>
      <c r="C43" s="1298">
        <v>35732</v>
      </c>
      <c r="D43" s="1298">
        <v>36121</v>
      </c>
      <c r="E43" s="1298">
        <v>37600</v>
      </c>
      <c r="F43" s="1298">
        <v>38740</v>
      </c>
      <c r="G43" s="1298">
        <v>40945</v>
      </c>
      <c r="H43" s="1299">
        <v>38412</v>
      </c>
      <c r="I43" s="455"/>
    </row>
    <row r="44" spans="1:15" ht="12.95" customHeight="1" x14ac:dyDescent="0.25">
      <c r="A44" s="2773"/>
      <c r="B44" s="1295" t="s">
        <v>281</v>
      </c>
      <c r="C44" s="1300">
        <v>930011</v>
      </c>
      <c r="D44" s="1300">
        <v>1228904</v>
      </c>
      <c r="E44" s="1300">
        <v>1510499</v>
      </c>
      <c r="F44" s="1300">
        <v>1639505</v>
      </c>
      <c r="G44" s="1300">
        <v>1406898</v>
      </c>
      <c r="H44" s="1301">
        <v>1237897</v>
      </c>
      <c r="I44" s="452"/>
    </row>
    <row r="45" spans="1:15" ht="12.95" customHeight="1" x14ac:dyDescent="0.25">
      <c r="A45" s="2773"/>
      <c r="B45" s="1295" t="s">
        <v>279</v>
      </c>
      <c r="C45" s="1296">
        <v>5.3</v>
      </c>
      <c r="D45" s="1296">
        <v>0.3</v>
      </c>
      <c r="E45" s="1296">
        <v>-3.4</v>
      </c>
      <c r="F45" s="1296">
        <v>-6</v>
      </c>
      <c r="G45" s="1296">
        <v>-4.0999999999999996</v>
      </c>
      <c r="H45" s="1296">
        <v>0.4</v>
      </c>
      <c r="I45" s="452"/>
    </row>
    <row r="46" spans="1:15" ht="12.95" customHeight="1" x14ac:dyDescent="0.25">
      <c r="A46" s="2773"/>
      <c r="B46" s="1297" t="s">
        <v>282</v>
      </c>
      <c r="C46" s="1302" t="s">
        <v>603</v>
      </c>
      <c r="D46" s="1302" t="s">
        <v>604</v>
      </c>
      <c r="E46" s="1302" t="s">
        <v>605</v>
      </c>
      <c r="F46" s="1302" t="s">
        <v>606</v>
      </c>
      <c r="G46" s="1302" t="s">
        <v>603</v>
      </c>
      <c r="H46" s="1303" t="s">
        <v>606</v>
      </c>
      <c r="I46" s="455"/>
    </row>
    <row r="47" spans="1:15" ht="12.95" customHeight="1" x14ac:dyDescent="0.25">
      <c r="A47" s="2773"/>
      <c r="B47" s="1295" t="s">
        <v>283</v>
      </c>
      <c r="C47" s="1300">
        <v>870305</v>
      </c>
      <c r="D47" s="1300">
        <v>1116201</v>
      </c>
      <c r="E47" s="1300">
        <v>1398208</v>
      </c>
      <c r="F47" s="1300">
        <v>1529902</v>
      </c>
      <c r="G47" s="1300">
        <v>1299197</v>
      </c>
      <c r="H47" s="1300">
        <v>1188704</v>
      </c>
      <c r="I47" s="452"/>
    </row>
    <row r="48" spans="1:15" ht="12.95" customHeight="1" x14ac:dyDescent="0.25">
      <c r="A48" s="2773"/>
      <c r="B48" s="1295" t="s">
        <v>279</v>
      </c>
      <c r="C48" s="1296">
        <v>8.1</v>
      </c>
      <c r="D48" s="1296">
        <v>2.8</v>
      </c>
      <c r="E48" s="1296">
        <v>-0.2</v>
      </c>
      <c r="F48" s="1296">
        <v>-1.7</v>
      </c>
      <c r="G48" s="1296">
        <v>-0.5</v>
      </c>
      <c r="H48" s="1304">
        <v>3.3</v>
      </c>
      <c r="I48" s="452"/>
    </row>
    <row r="49" spans="1:9" ht="12.95" customHeight="1" x14ac:dyDescent="0.25">
      <c r="A49" s="2774"/>
      <c r="B49" s="1297" t="s">
        <v>282</v>
      </c>
      <c r="C49" s="1302" t="s">
        <v>607</v>
      </c>
      <c r="D49" s="1302" t="s">
        <v>607</v>
      </c>
      <c r="E49" s="1302" t="s">
        <v>605</v>
      </c>
      <c r="F49" s="1302" t="s">
        <v>607</v>
      </c>
      <c r="G49" s="1302" t="s">
        <v>603</v>
      </c>
      <c r="H49" s="1302" t="s">
        <v>617</v>
      </c>
      <c r="I49" s="455"/>
    </row>
    <row r="50" spans="1:9" ht="5.0999999999999996" customHeight="1" x14ac:dyDescent="0.25">
      <c r="A50" s="462"/>
      <c r="B50" s="1291"/>
      <c r="C50" s="1292"/>
      <c r="D50" s="1305"/>
      <c r="E50" s="1305"/>
      <c r="F50" s="1292"/>
      <c r="G50" s="1305"/>
      <c r="H50" s="1305"/>
      <c r="I50" s="452"/>
    </row>
    <row r="51" spans="1:9" ht="15" customHeight="1" x14ac:dyDescent="0.25"/>
    <row r="52" spans="1:9" ht="24.95" customHeight="1" x14ac:dyDescent="0.25">
      <c r="B52" s="2775"/>
      <c r="C52" s="2762" t="s">
        <v>585</v>
      </c>
      <c r="D52" s="2763"/>
      <c r="E52" s="2763"/>
      <c r="F52" s="2763"/>
      <c r="G52" s="2763"/>
      <c r="H52" s="2764"/>
      <c r="I52" s="452"/>
    </row>
    <row r="53" spans="1:9" ht="12" customHeight="1" x14ac:dyDescent="0.25">
      <c r="B53" s="2776"/>
      <c r="C53" s="2765">
        <v>2018</v>
      </c>
      <c r="D53" s="2766"/>
      <c r="E53" s="2766"/>
      <c r="F53" s="2767">
        <v>2019</v>
      </c>
      <c r="G53" s="2768"/>
      <c r="H53" s="2768"/>
      <c r="I53" s="452"/>
    </row>
    <row r="54" spans="1:9" ht="12" customHeight="1" x14ac:dyDescent="0.25">
      <c r="B54" s="2776"/>
      <c r="C54" s="454" t="s">
        <v>568</v>
      </c>
      <c r="D54" s="1306" t="s">
        <v>569</v>
      </c>
      <c r="E54" s="1307" t="s">
        <v>570</v>
      </c>
      <c r="F54" s="454" t="s">
        <v>571</v>
      </c>
      <c r="G54" s="1306" t="s">
        <v>572</v>
      </c>
      <c r="H54" s="1306" t="s">
        <v>573</v>
      </c>
      <c r="I54" s="455"/>
    </row>
    <row r="55" spans="1:9" ht="12.95" customHeight="1" x14ac:dyDescent="0.25">
      <c r="A55" s="467"/>
      <c r="B55" s="468" t="s">
        <v>284</v>
      </c>
      <c r="C55" s="469">
        <v>10.67</v>
      </c>
      <c r="D55" s="469">
        <v>10.666555054787533</v>
      </c>
      <c r="E55" s="469">
        <v>10.678038178096156</v>
      </c>
      <c r="F55" s="469">
        <v>10.690666915054878</v>
      </c>
      <c r="G55" s="469">
        <v>10.682018425814752</v>
      </c>
      <c r="H55" s="469">
        <v>10.670955286320254</v>
      </c>
      <c r="I55" s="470"/>
    </row>
    <row r="56" spans="1:9" ht="5.0999999999999996" customHeight="1" x14ac:dyDescent="0.25">
      <c r="B56" s="457"/>
      <c r="C56" s="458"/>
      <c r="D56" s="1305"/>
      <c r="E56" s="464"/>
      <c r="F56" s="458"/>
      <c r="G56" s="1305"/>
      <c r="H56" s="464"/>
      <c r="I56" s="452"/>
    </row>
    <row r="57" spans="1:9" ht="15" customHeight="1" x14ac:dyDescent="0.25"/>
    <row r="58" spans="1:9" ht="15" customHeight="1" x14ac:dyDescent="0.25"/>
    <row r="59" spans="1:9" ht="15" customHeight="1" x14ac:dyDescent="0.25"/>
    <row r="60" spans="1:9" ht="15" customHeight="1" x14ac:dyDescent="0.25"/>
    <row r="61" spans="1:9" ht="15" customHeight="1" x14ac:dyDescent="0.25"/>
    <row r="62" spans="1:9" ht="15" customHeight="1" x14ac:dyDescent="0.25"/>
    <row r="63" spans="1:9" ht="15" customHeight="1" x14ac:dyDescent="0.25"/>
    <row r="64" spans="1:9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</sheetData>
  <mergeCells count="22">
    <mergeCell ref="A2:F2"/>
    <mergeCell ref="H2:I2"/>
    <mergeCell ref="B4:B6"/>
    <mergeCell ref="C4:H4"/>
    <mergeCell ref="C5:E5"/>
    <mergeCell ref="F5:H5"/>
    <mergeCell ref="A7:A10"/>
    <mergeCell ref="C52:H52"/>
    <mergeCell ref="C53:E53"/>
    <mergeCell ref="F53:H53"/>
    <mergeCell ref="A11:A13"/>
    <mergeCell ref="A14:A16"/>
    <mergeCell ref="A17:A25"/>
    <mergeCell ref="B28:B30"/>
    <mergeCell ref="C28:H28"/>
    <mergeCell ref="C29:E29"/>
    <mergeCell ref="F29:H29"/>
    <mergeCell ref="A31:A34"/>
    <mergeCell ref="A35:A37"/>
    <mergeCell ref="A38:A40"/>
    <mergeCell ref="A41:A49"/>
    <mergeCell ref="B52:B5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&amp;C49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CB2379AE-4CCD-4550-9FE8-E6806112E2C4}">
            <xm:f>'Z:\Users\sefranek\AppData\Local\Microsoft\Windows\Temporary Internet Files\Content.Outlook\9XIQVP0O\[03-2015.xlsx]T'!#REF!+3=MOD(C$28+3,12)</xm:f>
            <x14:dxf>
              <fill>
                <patternFill>
                  <bgColor theme="7" tint="0.39994506668294322"/>
                </patternFill>
              </fill>
            </x14:dxf>
          </x14:cfRule>
          <xm:sqref>C7:H9 C25:F27 G25 C17:G24 C49:F50 G49 C37:H40 C41:G48 C11:H16</xm:sqref>
        </x14:conditionalFormatting>
        <x14:conditionalFormatting xmlns:xm="http://schemas.microsoft.com/office/excel/2006/main">
          <x14:cfRule type="expression" priority="10" id="{9E4F6265-D094-48EC-AF59-BC8060144C6D}">
            <xm:f>'Z:\Users\sefranek\AppData\Local\Microsoft\Windows\Temporary Internet Files\Content.Outlook\9XIQVP0O\[03-2015.xlsx]T'!#REF!+3=MOD(H$28+3,12)</xm:f>
            <x14:dxf>
              <fill>
                <patternFill>
                  <bgColor theme="7" tint="0.39994506668294322"/>
                </patternFill>
              </fill>
            </x14:dxf>
          </x14:cfRule>
          <xm:sqref>H17:H25</xm:sqref>
        </x14:conditionalFormatting>
        <x14:conditionalFormatting xmlns:xm="http://schemas.microsoft.com/office/excel/2006/main">
          <x14:cfRule type="expression" priority="9" id="{03A1C8A5-FBA1-463A-AF72-1593C35C44E0}">
            <xm:f>'Z:\Users\sefranek\AppData\Local\Microsoft\Windows\Temporary Internet Files\Content.Outlook\9XIQVP0O\[03-2015.xlsx]T'!#REF!+3=MOD(C$28+3,12)</xm:f>
            <x14:dxf>
              <fill>
                <patternFill>
                  <bgColor theme="7" tint="0.39994506668294322"/>
                </patternFill>
              </fill>
            </x14:dxf>
          </x14:cfRule>
          <xm:sqref>C10:G10</xm:sqref>
        </x14:conditionalFormatting>
        <x14:conditionalFormatting xmlns:xm="http://schemas.microsoft.com/office/excel/2006/main">
          <x14:cfRule type="expression" priority="8" id="{9B4DDA65-740E-4F31-9C22-7F71F5E6B3DC}">
            <xm:f>'Z:\Users\sefranek\AppData\Local\Microsoft\Windows\Temporary Internet Files\Content.Outlook\9XIQVP0O\[03-2015.xlsx]T'!#REF!+3=MOD(H$28+3,12)</xm:f>
            <x14:dxf>
              <fill>
                <patternFill>
                  <bgColor theme="7" tint="0.39994506668294322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7" id="{DD723DDB-9DD6-438E-9D7B-824CB9495451}">
            <xm:f>'Z:\Users\sefranek\AppData\Local\Microsoft\Windows\Temporary Internet Files\Content.Outlook\9XIQVP0O\[03-2015.xlsx]T'!#REF!+3=MOD(C$28+3,12)</xm:f>
            <x14:dxf>
              <fill>
                <patternFill>
                  <bgColor theme="7" tint="0.39994506668294322"/>
                </patternFill>
              </fill>
            </x14:dxf>
          </x14:cfRule>
          <xm:sqref>C31:H33</xm:sqref>
        </x14:conditionalFormatting>
        <x14:conditionalFormatting xmlns:xm="http://schemas.microsoft.com/office/excel/2006/main">
          <x14:cfRule type="expression" priority="6" id="{AA949C79-7A87-4F27-BBB5-4E29365C3580}">
            <xm:f>'Z:\Users\sefranek\AppData\Local\Microsoft\Windows\Temporary Internet Files\Content.Outlook\9XIQVP0O\[03-2015.xlsx]T'!#REF!+3=MOD(H$28+3,12)</xm:f>
            <x14:dxf>
              <fill>
                <patternFill>
                  <bgColor theme="7" tint="0.39994506668294322"/>
                </patternFill>
              </fill>
            </x14:dxf>
          </x14:cfRule>
          <xm:sqref>H41:H49</xm:sqref>
        </x14:conditionalFormatting>
        <x14:conditionalFormatting xmlns:xm="http://schemas.microsoft.com/office/excel/2006/main">
          <x14:cfRule type="expression" priority="5" id="{5E44D9DF-1185-4645-8D51-FF79308E7023}">
            <xm:f>'Z:\Users\sefranek\AppData\Local\Microsoft\Windows\Temporary Internet Files\Content.Outlook\9XIQVP0O\[03-2015.xlsx]T'!#REF!+3=MOD(G$28+3,12)</xm:f>
            <x14:dxf>
              <fill>
                <patternFill>
                  <bgColor theme="7" tint="0.39994506668294322"/>
                </patternFill>
              </fill>
            </x14:dxf>
          </x14:cfRule>
          <xm:sqref>G50 G26:H27</xm:sqref>
        </x14:conditionalFormatting>
        <x14:conditionalFormatting xmlns:xm="http://schemas.microsoft.com/office/excel/2006/main">
          <x14:cfRule type="expression" priority="4" id="{85DF14A2-6396-4CE5-AE5B-69660C79B5D6}">
            <xm:f>'Z:\Users\sefranek\AppData\Local\Microsoft\Windows\Temporary Internet Files\Content.Outlook\9XIQVP0O\[03-2015.xlsx]T'!#REF!+3=MOD(H$28+3,12)</xm:f>
            <x14:dxf>
              <fill>
                <patternFill>
                  <bgColor theme="7" tint="0.39994506668294322"/>
                </patternFill>
              </fill>
            </x14:dxf>
          </x14:cfRule>
          <xm:sqref>H50</xm:sqref>
        </x14:conditionalFormatting>
        <x14:conditionalFormatting xmlns:xm="http://schemas.microsoft.com/office/excel/2006/main">
          <x14:cfRule type="expression" priority="3" id="{F8996C1A-CA3F-449E-A818-3B9BE3307EA8}">
            <xm:f>'Z:\Users\sefranek\AppData\Local\Microsoft\Windows\Temporary Internet Files\Content.Outlook\9XIQVP0O\[03-2015.xlsx]T'!#REF!+3=MOD(C$28+3,12)</xm:f>
            <x14:dxf>
              <fill>
                <patternFill>
                  <bgColor theme="7" tint="0.39994506668294322"/>
                </patternFill>
              </fill>
            </x14:dxf>
          </x14:cfRule>
          <xm:sqref>C34:G36</xm:sqref>
        </x14:conditionalFormatting>
        <x14:conditionalFormatting xmlns:xm="http://schemas.microsoft.com/office/excel/2006/main">
          <x14:cfRule type="expression" priority="2" id="{DC691563-4380-4A25-98B7-AD66D99B6FAA}">
            <xm:f>'Z:\Users\sefranek\AppData\Local\Microsoft\Windows\Temporary Internet Files\Content.Outlook\9XIQVP0O\[03-2015.xlsx]T'!#REF!+3=MOD(H$28+3,12)</xm:f>
            <x14:dxf>
              <fill>
                <patternFill>
                  <bgColor theme="7" tint="0.39994506668294322"/>
                </patternFill>
              </fill>
            </x14:dxf>
          </x14:cfRule>
          <xm:sqref>H34:H36</xm:sqref>
        </x14:conditionalFormatting>
        <x14:conditionalFormatting xmlns:xm="http://schemas.microsoft.com/office/excel/2006/main">
          <x14:cfRule type="expression" priority="1" id="{6BAE4FD9-0BB8-4671-A7DB-F51E675CC323}">
            <xm:f>'Z:\Users\sefranek\AppData\Local\Microsoft\Windows\Temporary Internet Files\Content.Outlook\9XIQVP0O\[03-2015.xlsx]T'!#REF!+3=MOD(C$28+3,12)</xm:f>
            <x14:dxf>
              <fill>
                <patternFill>
                  <bgColor theme="7" tint="0.39994506668294322"/>
                </patternFill>
              </fill>
            </x14:dxf>
          </x14:cfRule>
          <xm:sqref>C55:H56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Normal="100" zoomScaleSheetLayoutView="100" workbookViewId="0"/>
  </sheetViews>
  <sheetFormatPr defaultRowHeight="11.25" x14ac:dyDescent="0.2"/>
  <cols>
    <col min="1" max="1" width="10.5703125" style="3" customWidth="1"/>
    <col min="2" max="2" width="2.7109375" style="4" customWidth="1"/>
    <col min="3" max="3" width="65.5703125" style="3" customWidth="1"/>
    <col min="4" max="4" width="11.7109375" style="3" customWidth="1"/>
    <col min="5" max="5" width="9.140625" style="3"/>
    <col min="6" max="6" width="11.7109375" style="3" customWidth="1"/>
    <col min="7" max="8" width="9.140625" style="3"/>
    <col min="9" max="9" width="11.7109375" style="3" customWidth="1"/>
    <col min="10" max="16384" width="9.140625" style="3"/>
  </cols>
  <sheetData>
    <row r="1" spans="1:4" x14ac:dyDescent="0.2">
      <c r="C1" s="2322"/>
      <c r="D1" s="2322"/>
    </row>
    <row r="2" spans="1:4" ht="19.5" customHeight="1" thickBot="1" x14ac:dyDescent="0.25">
      <c r="A2" s="2324" t="s">
        <v>288</v>
      </c>
      <c r="B2" s="2324"/>
      <c r="C2" s="2324"/>
      <c r="D2" s="2324"/>
    </row>
    <row r="5" spans="1:4" ht="35.1" customHeight="1" x14ac:dyDescent="0.2">
      <c r="A5" s="9"/>
      <c r="B5" s="5"/>
      <c r="C5" s="2323"/>
      <c r="D5" s="2323"/>
    </row>
    <row r="6" spans="1:4" ht="35.1" customHeight="1" x14ac:dyDescent="0.2">
      <c r="A6" s="9"/>
      <c r="B6" s="5"/>
      <c r="C6" s="2323"/>
      <c r="D6" s="2323"/>
    </row>
    <row r="7" spans="1:4" ht="35.1" customHeight="1" x14ac:dyDescent="0.2">
      <c r="A7" s="9"/>
      <c r="B7" s="5"/>
      <c r="C7" s="10"/>
      <c r="D7" s="2295"/>
    </row>
    <row r="8" spans="1:4" ht="35.1" customHeight="1" x14ac:dyDescent="0.2">
      <c r="A8" s="9"/>
      <c r="B8" s="5"/>
      <c r="C8" s="2323"/>
      <c r="D8" s="2323"/>
    </row>
    <row r="9" spans="1:4" ht="35.1" customHeight="1" x14ac:dyDescent="0.2">
      <c r="A9" s="9"/>
      <c r="B9" s="5"/>
      <c r="C9" s="2323"/>
      <c r="D9" s="2323"/>
    </row>
    <row r="10" spans="1:4" ht="35.1" customHeight="1" x14ac:dyDescent="0.2">
      <c r="A10" s="9"/>
      <c r="B10" s="5"/>
      <c r="C10" s="2323"/>
      <c r="D10" s="2323"/>
    </row>
    <row r="11" spans="1:4" ht="35.1" customHeight="1" x14ac:dyDescent="0.2">
      <c r="A11" s="9"/>
      <c r="B11" s="5"/>
      <c r="C11" s="2323"/>
      <c r="D11" s="2323"/>
    </row>
    <row r="12" spans="1:4" ht="35.1" customHeight="1" x14ac:dyDescent="0.2">
      <c r="A12" s="9"/>
      <c r="B12" s="5"/>
      <c r="C12" s="2323"/>
      <c r="D12" s="2323"/>
    </row>
    <row r="13" spans="1:4" ht="35.1" customHeight="1" x14ac:dyDescent="0.2">
      <c r="A13" s="9"/>
      <c r="B13" s="5"/>
      <c r="C13" s="2323"/>
      <c r="D13" s="2323"/>
    </row>
    <row r="14" spans="1:4" ht="35.1" customHeight="1" x14ac:dyDescent="0.2">
      <c r="A14" s="9"/>
      <c r="B14" s="5"/>
      <c r="C14" s="2295"/>
      <c r="D14" s="2295"/>
    </row>
    <row r="15" spans="1:4" ht="35.1" customHeight="1" x14ac:dyDescent="0.2">
      <c r="A15" s="9"/>
      <c r="B15" s="5"/>
      <c r="C15" s="2323"/>
      <c r="D15" s="2323"/>
    </row>
    <row r="16" spans="1:4" ht="35.1" customHeight="1" x14ac:dyDescent="0.2">
      <c r="A16" s="9"/>
      <c r="B16" s="5"/>
      <c r="C16" s="2323"/>
      <c r="D16" s="2323"/>
    </row>
    <row r="17" spans="1:6" ht="35.1" customHeight="1" x14ac:dyDescent="0.2">
      <c r="A17" s="9"/>
      <c r="B17" s="5"/>
      <c r="C17" s="2323"/>
      <c r="D17" s="2323"/>
    </row>
    <row r="18" spans="1:6" ht="35.1" customHeight="1" x14ac:dyDescent="0.2">
      <c r="A18" s="9"/>
      <c r="B18" s="5"/>
      <c r="C18" s="2295"/>
      <c r="D18" s="2295"/>
      <c r="F18" s="4"/>
    </row>
    <row r="19" spans="1:6" ht="35.1" customHeight="1" x14ac:dyDescent="0.2">
      <c r="A19" s="9"/>
      <c r="B19" s="5"/>
      <c r="C19" s="2323"/>
      <c r="D19" s="2323"/>
      <c r="F19" s="4"/>
    </row>
    <row r="20" spans="1:6" ht="35.1" customHeight="1" x14ac:dyDescent="0.2">
      <c r="A20" s="9"/>
      <c r="B20" s="5"/>
      <c r="C20" s="2323"/>
      <c r="D20" s="2323"/>
      <c r="F20" s="4"/>
    </row>
    <row r="21" spans="1:6" ht="35.1" customHeight="1" x14ac:dyDescent="0.2">
      <c r="A21" s="9"/>
      <c r="B21" s="5"/>
      <c r="C21" s="2323"/>
      <c r="D21" s="2323"/>
      <c r="F21" s="4"/>
    </row>
    <row r="22" spans="1:6" ht="35.1" customHeight="1" x14ac:dyDescent="0.2">
      <c r="A22" s="9"/>
      <c r="B22" s="5"/>
      <c r="C22" s="2323"/>
      <c r="D22" s="2323"/>
      <c r="F22" s="4"/>
    </row>
    <row r="23" spans="1:6" ht="35.1" customHeight="1" x14ac:dyDescent="0.2">
      <c r="A23" s="9"/>
      <c r="B23" s="5"/>
      <c r="C23" s="2295"/>
      <c r="D23" s="2295"/>
      <c r="F23" s="4"/>
    </row>
    <row r="24" spans="1:6" ht="35.1" customHeight="1" x14ac:dyDescent="0.2">
      <c r="A24" s="9"/>
      <c r="B24" s="5"/>
      <c r="C24" s="2295"/>
      <c r="D24" s="2295"/>
      <c r="F24" s="4"/>
    </row>
    <row r="25" spans="1:6" ht="24.95" customHeight="1" x14ac:dyDescent="0.2">
      <c r="A25" s="9"/>
      <c r="B25" s="5"/>
      <c r="C25" s="2323"/>
      <c r="D25" s="2323"/>
      <c r="F25" s="4"/>
    </row>
    <row r="26" spans="1:6" ht="23.1" customHeight="1" x14ac:dyDescent="0.2">
      <c r="A26" s="6"/>
      <c r="B26" s="7"/>
      <c r="C26" s="2323"/>
      <c r="D26" s="2323"/>
      <c r="F26" s="4"/>
    </row>
    <row r="27" spans="1:6" ht="23.1" customHeight="1" x14ac:dyDescent="0.2">
      <c r="A27" s="6"/>
      <c r="B27" s="7"/>
      <c r="C27" s="2295"/>
      <c r="D27" s="2295"/>
      <c r="F27" s="4"/>
    </row>
    <row r="28" spans="1:6" ht="23.1" customHeight="1" x14ac:dyDescent="0.2">
      <c r="A28" s="2325"/>
      <c r="B28" s="2325"/>
      <c r="C28" s="2325"/>
      <c r="D28" s="2325"/>
      <c r="F28" s="4"/>
    </row>
    <row r="29" spans="1:6" ht="23.1" customHeight="1" x14ac:dyDescent="0.2">
      <c r="A29" s="6"/>
      <c r="B29" s="7"/>
      <c r="C29" s="2323"/>
      <c r="D29" s="2323"/>
      <c r="F29" s="4"/>
    </row>
    <row r="30" spans="1:6" ht="23.1" customHeight="1" x14ac:dyDescent="0.2">
      <c r="A30" s="6"/>
      <c r="B30" s="7"/>
      <c r="C30" s="2323"/>
      <c r="D30" s="2323"/>
    </row>
    <row r="31" spans="1:6" ht="23.1" customHeight="1" x14ac:dyDescent="0.2">
      <c r="A31" s="6"/>
      <c r="B31" s="7"/>
      <c r="C31" s="2323"/>
      <c r="D31" s="2323"/>
    </row>
    <row r="32" spans="1:6" ht="23.1" customHeight="1" x14ac:dyDescent="0.2">
      <c r="A32" s="6"/>
      <c r="B32" s="7"/>
      <c r="C32" s="2323"/>
      <c r="D32" s="2323"/>
    </row>
    <row r="33" spans="1:4" ht="23.1" customHeight="1" x14ac:dyDescent="0.2">
      <c r="A33" s="6"/>
      <c r="B33" s="7"/>
      <c r="C33" s="2323"/>
      <c r="D33" s="2323"/>
    </row>
    <row r="34" spans="1:4" ht="23.1" customHeight="1" x14ac:dyDescent="0.2">
      <c r="A34" s="6"/>
      <c r="B34" s="7"/>
      <c r="C34" s="2323"/>
      <c r="D34" s="2323"/>
    </row>
    <row r="35" spans="1:4" ht="23.1" customHeight="1" x14ac:dyDescent="0.2">
      <c r="A35" s="6"/>
      <c r="B35" s="7"/>
      <c r="C35" s="2323"/>
      <c r="D35" s="2323"/>
    </row>
    <row r="36" spans="1:4" ht="23.1" customHeight="1" x14ac:dyDescent="0.2">
      <c r="A36" s="6"/>
      <c r="B36" s="7"/>
      <c r="C36" s="2323"/>
      <c r="D36" s="2323"/>
    </row>
    <row r="37" spans="1:4" ht="30" customHeight="1" x14ac:dyDescent="0.2">
      <c r="A37" s="2326"/>
      <c r="B37" s="2326"/>
      <c r="C37" s="2326"/>
      <c r="D37" s="2326"/>
    </row>
  </sheetData>
  <mergeCells count="29">
    <mergeCell ref="C35:D35"/>
    <mergeCell ref="C36:D36"/>
    <mergeCell ref="A37:D37"/>
    <mergeCell ref="C29:D29"/>
    <mergeCell ref="C30:D30"/>
    <mergeCell ref="C31:D31"/>
    <mergeCell ref="C32:D32"/>
    <mergeCell ref="C33:D33"/>
    <mergeCell ref="C34:D34"/>
    <mergeCell ref="A28:D28"/>
    <mergeCell ref="C12:D12"/>
    <mergeCell ref="C13:D13"/>
    <mergeCell ref="C15:D15"/>
    <mergeCell ref="C16:D16"/>
    <mergeCell ref="C17:D17"/>
    <mergeCell ref="C19:D19"/>
    <mergeCell ref="C20:D20"/>
    <mergeCell ref="C21:D21"/>
    <mergeCell ref="C22:D22"/>
    <mergeCell ref="C25:D25"/>
    <mergeCell ref="C26:D26"/>
    <mergeCell ref="C1:D1"/>
    <mergeCell ref="C11:D11"/>
    <mergeCell ref="C5:D5"/>
    <mergeCell ref="C6:D6"/>
    <mergeCell ref="C8:D8"/>
    <mergeCell ref="C9:D9"/>
    <mergeCell ref="C10:D10"/>
    <mergeCell ref="A2:D2"/>
  </mergeCells>
  <pageMargins left="0.6692913385826772" right="0.19685039370078741" top="0.31496062992125984" bottom="0.19685039370078741" header="0.23622047244094491" footer="0.15748031496062992"/>
  <pageSetup paperSize="9" firstPageNumber="3" orientation="portrait" useFirstPageNumber="1" r:id="rId1"/>
  <headerFooter scaleWithDoc="0" alignWithMargins="0">
    <oddFooter>&amp;C5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"/>
  <sheetViews>
    <sheetView view="pageBreakPreview" zoomScaleNormal="100" zoomScaleSheetLayoutView="100" workbookViewId="0"/>
  </sheetViews>
  <sheetFormatPr defaultRowHeight="12.75" x14ac:dyDescent="0.25"/>
  <cols>
    <col min="1" max="1" width="16.140625" style="449" customWidth="1"/>
    <col min="2" max="2" width="11.140625" style="449" customWidth="1"/>
    <col min="3" max="4" width="11.7109375" style="449" customWidth="1"/>
    <col min="5" max="5" width="11.140625" style="449" customWidth="1"/>
    <col min="6" max="7" width="11.7109375" style="449" customWidth="1"/>
    <col min="8" max="8" width="1.85546875" style="449" customWidth="1"/>
    <col min="9" max="16384" width="9.140625" style="449"/>
  </cols>
  <sheetData>
    <row r="2" spans="1:12" ht="16.5" thickBot="1" x14ac:dyDescent="0.3">
      <c r="A2" s="2784" t="s">
        <v>614</v>
      </c>
      <c r="B2" s="2784"/>
      <c r="C2" s="2784"/>
      <c r="D2" s="2784"/>
      <c r="E2" s="2784"/>
      <c r="F2" s="2784"/>
      <c r="G2" s="2785" t="s">
        <v>352</v>
      </c>
      <c r="H2" s="2785"/>
      <c r="I2" s="471"/>
    </row>
    <row r="4" spans="1:12" ht="9" customHeight="1" x14ac:dyDescent="0.25">
      <c r="A4" s="488"/>
      <c r="B4" s="472"/>
      <c r="C4" s="1308"/>
      <c r="D4" s="1309"/>
      <c r="E4" s="1279"/>
      <c r="F4" s="1308"/>
      <c r="G4" s="1309"/>
      <c r="H4" s="450"/>
    </row>
    <row r="5" spans="1:12" ht="39" customHeight="1" x14ac:dyDescent="0.25">
      <c r="A5" s="2792"/>
      <c r="B5" s="472"/>
      <c r="C5" s="2794" t="s">
        <v>3</v>
      </c>
      <c r="D5" s="2795"/>
      <c r="E5" s="1229" t="s">
        <v>574</v>
      </c>
      <c r="F5" s="2796" t="s">
        <v>502</v>
      </c>
      <c r="G5" s="2797"/>
      <c r="H5" s="473"/>
    </row>
    <row r="6" spans="1:12" ht="12.95" customHeight="1" x14ac:dyDescent="0.25">
      <c r="A6" s="2793"/>
      <c r="B6" s="474" t="s">
        <v>575</v>
      </c>
      <c r="C6" s="444" t="s">
        <v>675</v>
      </c>
      <c r="D6" s="1359" t="s">
        <v>546</v>
      </c>
      <c r="E6" s="1228" t="s">
        <v>51</v>
      </c>
      <c r="F6" s="444" t="s">
        <v>675</v>
      </c>
      <c r="G6" s="1359" t="s">
        <v>546</v>
      </c>
      <c r="H6" s="475"/>
    </row>
    <row r="7" spans="1:12" ht="12.95" customHeight="1" x14ac:dyDescent="0.25">
      <c r="A7" s="2798" t="s">
        <v>116</v>
      </c>
      <c r="B7" s="1310" t="s">
        <v>576</v>
      </c>
      <c r="C7" s="1353">
        <v>168962.37064900005</v>
      </c>
      <c r="D7" s="1354">
        <v>154105.66999999998</v>
      </c>
      <c r="E7" s="1355">
        <v>9.6405931391103691E-2</v>
      </c>
      <c r="F7" s="1353">
        <v>15833.41917276057</v>
      </c>
      <c r="G7" s="1354">
        <v>14462.521795068535</v>
      </c>
      <c r="H7" s="473"/>
      <c r="K7" s="1311"/>
      <c r="L7" s="1311"/>
    </row>
    <row r="8" spans="1:12" ht="12.95" customHeight="1" x14ac:dyDescent="0.25">
      <c r="A8" s="2799"/>
      <c r="B8" s="1312" t="s">
        <v>577</v>
      </c>
      <c r="C8" s="417">
        <v>294609.12309399986</v>
      </c>
      <c r="D8" s="1356">
        <v>271027.59500000015</v>
      </c>
      <c r="E8" s="1357">
        <v>8.7007849123258846E-2</v>
      </c>
      <c r="F8" s="417">
        <v>27619.89429396595</v>
      </c>
      <c r="G8" s="1356">
        <v>25426.235990605714</v>
      </c>
      <c r="H8" s="473"/>
      <c r="J8" s="465"/>
      <c r="K8" s="1311"/>
      <c r="L8" s="1311"/>
    </row>
    <row r="9" spans="1:12" ht="12.95" customHeight="1" x14ac:dyDescent="0.25">
      <c r="A9" s="2799"/>
      <c r="B9" s="1312" t="s">
        <v>578</v>
      </c>
      <c r="C9" s="417">
        <v>381169.89517800009</v>
      </c>
      <c r="D9" s="1356">
        <v>349318.33799999993</v>
      </c>
      <c r="E9" s="1357">
        <v>9.1182035733835903E-2</v>
      </c>
      <c r="F9" s="417">
        <v>35696.622246574596</v>
      </c>
      <c r="G9" s="1356">
        <v>32770.091606476191</v>
      </c>
      <c r="H9" s="473"/>
      <c r="K9" s="1311"/>
      <c r="L9" s="1311"/>
    </row>
    <row r="10" spans="1:12" ht="12.95" customHeight="1" x14ac:dyDescent="0.25">
      <c r="A10" s="2799"/>
      <c r="B10" s="1312" t="s">
        <v>579</v>
      </c>
      <c r="C10" s="417">
        <v>424537.08591199998</v>
      </c>
      <c r="D10" s="1356">
        <v>392028.99979999982</v>
      </c>
      <c r="E10" s="1357">
        <v>8.2922656560062424E-2</v>
      </c>
      <c r="F10" s="417">
        <v>39711.001126988223</v>
      </c>
      <c r="G10" s="1356">
        <v>36768.858774066241</v>
      </c>
      <c r="H10" s="473"/>
      <c r="K10" s="1311"/>
      <c r="L10" s="1311"/>
    </row>
    <row r="11" spans="1:12" ht="12.95" customHeight="1" x14ac:dyDescent="0.25">
      <c r="A11" s="2799"/>
      <c r="B11" s="1312" t="s">
        <v>580</v>
      </c>
      <c r="C11" s="417">
        <v>382301.19374600006</v>
      </c>
      <c r="D11" s="1356">
        <v>351594.11421999993</v>
      </c>
      <c r="E11" s="1357">
        <v>8.7336728016971468E-2</v>
      </c>
      <c r="F11" s="417">
        <v>35789.228075296145</v>
      </c>
      <c r="G11" s="1356">
        <v>32961.426147039499</v>
      </c>
      <c r="H11" s="473"/>
      <c r="K11" s="1311"/>
      <c r="L11" s="1311"/>
    </row>
    <row r="12" spans="1:12" ht="12.95" customHeight="1" x14ac:dyDescent="0.25">
      <c r="A12" s="2799"/>
      <c r="B12" s="479" t="s">
        <v>581</v>
      </c>
      <c r="C12" s="417">
        <v>297949.3179159998</v>
      </c>
      <c r="D12" s="1356">
        <v>273620.90143300017</v>
      </c>
      <c r="E12" s="1358">
        <v>8.8912858468002592E-2</v>
      </c>
      <c r="F12" s="417">
        <v>27921.522480556087</v>
      </c>
      <c r="G12" s="1356">
        <v>25660.034407704006</v>
      </c>
      <c r="H12" s="473"/>
    </row>
    <row r="13" spans="1:12" ht="12.95" customHeight="1" x14ac:dyDescent="0.25">
      <c r="A13" s="2799"/>
      <c r="B13" s="479"/>
      <c r="C13" s="95"/>
      <c r="D13" s="95"/>
      <c r="E13" s="95"/>
      <c r="F13" s="480"/>
      <c r="G13" s="480"/>
      <c r="H13" s="473"/>
      <c r="J13" s="481"/>
    </row>
    <row r="14" spans="1:12" ht="12.95" customHeight="1" x14ac:dyDescent="0.25">
      <c r="A14" s="2799"/>
      <c r="B14" s="479"/>
      <c r="C14" s="95"/>
      <c r="D14" s="95"/>
      <c r="E14" s="95"/>
      <c r="F14" s="480"/>
      <c r="G14" s="480"/>
      <c r="H14" s="473"/>
      <c r="J14" s="481"/>
    </row>
    <row r="15" spans="1:12" ht="12.95" customHeight="1" x14ac:dyDescent="0.25">
      <c r="A15" s="2799"/>
      <c r="B15" s="479"/>
      <c r="C15" s="95"/>
      <c r="D15" s="95"/>
      <c r="E15" s="95"/>
      <c r="F15" s="480"/>
      <c r="G15" s="480"/>
      <c r="H15" s="473"/>
      <c r="J15" s="481"/>
    </row>
    <row r="16" spans="1:12" ht="12.95" customHeight="1" x14ac:dyDescent="0.25">
      <c r="A16" s="2799"/>
      <c r="B16" s="479"/>
      <c r="C16" s="95"/>
      <c r="D16" s="95"/>
      <c r="E16" s="95"/>
      <c r="F16" s="480"/>
      <c r="G16" s="480"/>
      <c r="H16" s="473"/>
      <c r="J16" s="481"/>
    </row>
    <row r="17" spans="1:12" ht="12.95" customHeight="1" x14ac:dyDescent="0.25">
      <c r="A17" s="2799"/>
      <c r="B17" s="479"/>
      <c r="C17" s="95"/>
      <c r="D17" s="95"/>
      <c r="E17" s="95"/>
      <c r="F17" s="480"/>
      <c r="G17" s="480"/>
      <c r="H17" s="473"/>
      <c r="J17" s="481"/>
    </row>
    <row r="18" spans="1:12" ht="12.95" customHeight="1" x14ac:dyDescent="0.25">
      <c r="A18" s="2799"/>
      <c r="B18" s="479"/>
      <c r="C18" s="95"/>
      <c r="D18" s="95"/>
      <c r="E18" s="95"/>
      <c r="F18" s="480"/>
      <c r="G18" s="480"/>
      <c r="H18" s="473"/>
      <c r="J18" s="481"/>
    </row>
    <row r="19" spans="1:12" ht="12.95" customHeight="1" x14ac:dyDescent="0.25">
      <c r="A19" s="2799"/>
      <c r="B19" s="479"/>
      <c r="C19" s="95"/>
      <c r="D19" s="95"/>
      <c r="E19" s="95"/>
      <c r="F19" s="480"/>
      <c r="G19" s="480"/>
      <c r="H19" s="473"/>
      <c r="J19" s="481"/>
    </row>
    <row r="20" spans="1:12" ht="12.95" customHeight="1" x14ac:dyDescent="0.25">
      <c r="A20" s="2799"/>
      <c r="B20" s="479"/>
      <c r="C20" s="95"/>
      <c r="D20" s="95"/>
      <c r="E20" s="95"/>
      <c r="F20" s="480"/>
      <c r="G20" s="480"/>
      <c r="H20" s="473"/>
      <c r="J20" s="481"/>
    </row>
    <row r="21" spans="1:12" ht="12.95" customHeight="1" x14ac:dyDescent="0.25">
      <c r="A21" s="2799"/>
      <c r="B21" s="479"/>
      <c r="C21" s="95"/>
      <c r="D21" s="95"/>
      <c r="E21" s="95"/>
      <c r="F21" s="480"/>
      <c r="G21" s="480"/>
      <c r="H21" s="473"/>
      <c r="J21" s="481"/>
    </row>
    <row r="22" spans="1:12" ht="12.95" customHeight="1" x14ac:dyDescent="0.25">
      <c r="A22" s="2800"/>
      <c r="B22" s="482"/>
      <c r="C22" s="483"/>
      <c r="D22" s="483"/>
      <c r="E22" s="483"/>
      <c r="F22" s="484"/>
      <c r="G22" s="484"/>
      <c r="H22" s="475"/>
      <c r="J22" s="481"/>
    </row>
    <row r="23" spans="1:12" ht="12.95" customHeight="1" x14ac:dyDescent="0.25">
      <c r="A23" s="2801" t="s">
        <v>107</v>
      </c>
      <c r="B23" s="1310" t="s">
        <v>576</v>
      </c>
      <c r="C23" s="1353">
        <v>3995373.6989909979</v>
      </c>
      <c r="D23" s="1354">
        <v>4004645.0780000002</v>
      </c>
      <c r="E23" s="1355">
        <v>-2.3151562319307121E-3</v>
      </c>
      <c r="F23" s="1353">
        <v>374405.41515225108</v>
      </c>
      <c r="G23" s="477">
        <v>375828.26590409642</v>
      </c>
      <c r="H23" s="473"/>
      <c r="K23" s="1311"/>
      <c r="L23" s="1311"/>
    </row>
    <row r="24" spans="1:12" ht="12.95" customHeight="1" x14ac:dyDescent="0.25">
      <c r="A24" s="2802"/>
      <c r="B24" s="1312" t="s">
        <v>577</v>
      </c>
      <c r="C24" s="417">
        <v>6966290.9131990001</v>
      </c>
      <c r="D24" s="1356">
        <v>7068524.1269999966</v>
      </c>
      <c r="E24" s="1357">
        <v>-1.4463162601439133E-2</v>
      </c>
      <c r="F24" s="417">
        <v>653096.60686298879</v>
      </c>
      <c r="G24" s="478">
        <v>663127.90975543298</v>
      </c>
      <c r="H24" s="473"/>
      <c r="K24" s="1311"/>
      <c r="L24" s="1311"/>
    </row>
    <row r="25" spans="1:12" ht="12.95" customHeight="1" x14ac:dyDescent="0.25">
      <c r="A25" s="2802"/>
      <c r="B25" s="1312" t="s">
        <v>578</v>
      </c>
      <c r="C25" s="417">
        <v>9011737.2231200002</v>
      </c>
      <c r="D25" s="1356">
        <v>9063870.654000001</v>
      </c>
      <c r="E25" s="1357">
        <v>-5.7517845157017628E-3</v>
      </c>
      <c r="F25" s="417">
        <v>843950.64644044486</v>
      </c>
      <c r="G25" s="478">
        <v>850295.67397298035</v>
      </c>
      <c r="H25" s="473"/>
      <c r="K25" s="1311"/>
      <c r="L25" s="1311"/>
    </row>
    <row r="26" spans="1:12" ht="12.95" customHeight="1" x14ac:dyDescent="0.25">
      <c r="A26" s="2802"/>
      <c r="B26" s="1312" t="s">
        <v>579</v>
      </c>
      <c r="C26" s="417">
        <v>10031621.295371998</v>
      </c>
      <c r="D26" s="1356">
        <v>10144187.135030007</v>
      </c>
      <c r="E26" s="1357">
        <v>-1.1096585478918801E-2</v>
      </c>
      <c r="F26" s="417">
        <v>938353.17993540748</v>
      </c>
      <c r="G26" s="478">
        <v>951435.18549879</v>
      </c>
      <c r="H26" s="473"/>
      <c r="K26" s="1311"/>
      <c r="L26" s="1311"/>
    </row>
    <row r="27" spans="1:12" ht="12.95" customHeight="1" x14ac:dyDescent="0.25">
      <c r="A27" s="2802"/>
      <c r="B27" s="1312" t="s">
        <v>580</v>
      </c>
      <c r="C27" s="417">
        <v>9048094.3314999957</v>
      </c>
      <c r="D27" s="1356">
        <v>9093182.7150000017</v>
      </c>
      <c r="E27" s="1357">
        <v>-4.9584820753275759E-3</v>
      </c>
      <c r="F27" s="417">
        <v>847039.76072854118</v>
      </c>
      <c r="G27" s="478">
        <v>852472.37760773441</v>
      </c>
      <c r="H27" s="473"/>
      <c r="K27" s="1311"/>
      <c r="L27" s="1311"/>
    </row>
    <row r="28" spans="1:12" ht="12.95" customHeight="1" x14ac:dyDescent="0.25">
      <c r="A28" s="2802"/>
      <c r="B28" s="479" t="s">
        <v>581</v>
      </c>
      <c r="C28" s="417">
        <v>7049677.9393699989</v>
      </c>
      <c r="D28" s="1356">
        <v>7078458.5274759978</v>
      </c>
      <c r="E28" s="1358">
        <v>-4.0659400622724811E-3</v>
      </c>
      <c r="F28" s="417">
        <v>660641.69047802209</v>
      </c>
      <c r="G28" s="478">
        <v>663814.38120148645</v>
      </c>
      <c r="H28" s="473"/>
    </row>
    <row r="29" spans="1:12" ht="12.95" customHeight="1" x14ac:dyDescent="0.25">
      <c r="A29" s="2802"/>
      <c r="B29" s="479"/>
      <c r="C29" s="95"/>
      <c r="D29" s="95"/>
      <c r="E29" s="95"/>
      <c r="F29" s="480"/>
      <c r="G29" s="480"/>
      <c r="H29" s="473"/>
      <c r="J29" s="481"/>
    </row>
    <row r="30" spans="1:12" ht="12.95" customHeight="1" x14ac:dyDescent="0.25">
      <c r="A30" s="2802"/>
      <c r="B30" s="479"/>
      <c r="C30" s="95"/>
      <c r="D30" s="95"/>
      <c r="E30" s="95"/>
      <c r="F30" s="480"/>
      <c r="G30" s="480"/>
      <c r="H30" s="473"/>
      <c r="J30" s="481"/>
    </row>
    <row r="31" spans="1:12" ht="12.95" customHeight="1" x14ac:dyDescent="0.25">
      <c r="A31" s="2802"/>
      <c r="B31" s="479"/>
      <c r="C31" s="95"/>
      <c r="D31" s="95"/>
      <c r="E31" s="95"/>
      <c r="F31" s="480"/>
      <c r="G31" s="480"/>
      <c r="H31" s="473"/>
      <c r="J31" s="481"/>
    </row>
    <row r="32" spans="1:12" ht="12.95" customHeight="1" x14ac:dyDescent="0.25">
      <c r="A32" s="2802"/>
      <c r="B32" s="479"/>
      <c r="C32" s="95"/>
      <c r="D32" s="95"/>
      <c r="E32" s="95"/>
      <c r="F32" s="480"/>
      <c r="G32" s="480"/>
      <c r="H32" s="473"/>
      <c r="J32" s="481"/>
    </row>
    <row r="33" spans="1:12" ht="12.95" customHeight="1" x14ac:dyDescent="0.25">
      <c r="A33" s="2802"/>
      <c r="B33" s="479"/>
      <c r="C33" s="95"/>
      <c r="D33" s="95"/>
      <c r="E33" s="95"/>
      <c r="F33" s="480"/>
      <c r="G33" s="480"/>
      <c r="H33" s="473"/>
      <c r="J33" s="481"/>
    </row>
    <row r="34" spans="1:12" ht="12.95" customHeight="1" x14ac:dyDescent="0.25">
      <c r="A34" s="2802"/>
      <c r="B34" s="479"/>
      <c r="C34" s="95"/>
      <c r="D34" s="95"/>
      <c r="E34" s="95"/>
      <c r="F34" s="480"/>
      <c r="G34" s="480"/>
      <c r="H34" s="473"/>
      <c r="J34" s="481"/>
    </row>
    <row r="35" spans="1:12" ht="12.95" customHeight="1" x14ac:dyDescent="0.25">
      <c r="A35" s="2802"/>
      <c r="B35" s="479"/>
      <c r="C35" s="95"/>
      <c r="D35" s="95"/>
      <c r="E35" s="95"/>
      <c r="F35" s="480"/>
      <c r="G35" s="480"/>
      <c r="H35" s="473"/>
      <c r="J35" s="481"/>
    </row>
    <row r="36" spans="1:12" ht="12.95" customHeight="1" x14ac:dyDescent="0.25">
      <c r="A36" s="2802"/>
      <c r="B36" s="479"/>
      <c r="C36" s="95"/>
      <c r="D36" s="95"/>
      <c r="E36" s="95"/>
      <c r="F36" s="480"/>
      <c r="G36" s="480"/>
      <c r="H36" s="473"/>
      <c r="J36" s="481"/>
    </row>
    <row r="37" spans="1:12" ht="12.95" customHeight="1" x14ac:dyDescent="0.25">
      <c r="A37" s="2802"/>
      <c r="B37" s="479"/>
      <c r="C37" s="95"/>
      <c r="D37" s="95"/>
      <c r="E37" s="95"/>
      <c r="F37" s="480"/>
      <c r="G37" s="480"/>
      <c r="H37" s="473"/>
      <c r="J37" s="481"/>
    </row>
    <row r="38" spans="1:12" ht="12.95" customHeight="1" x14ac:dyDescent="0.25">
      <c r="A38" s="2803"/>
      <c r="B38" s="482"/>
      <c r="C38" s="483"/>
      <c r="D38" s="483"/>
      <c r="E38" s="483"/>
      <c r="F38" s="484"/>
      <c r="G38" s="484"/>
      <c r="H38" s="475"/>
      <c r="J38" s="481"/>
    </row>
    <row r="39" spans="1:12" ht="12.95" customHeight="1" x14ac:dyDescent="0.25">
      <c r="A39" s="2789" t="s">
        <v>96</v>
      </c>
      <c r="B39" s="1310" t="s">
        <v>576</v>
      </c>
      <c r="C39" s="1353">
        <v>3099918.8254539995</v>
      </c>
      <c r="D39" s="477">
        <v>3313185.6250000023</v>
      </c>
      <c r="E39" s="1350">
        <v>-6.4369106861014685E-2</v>
      </c>
      <c r="F39" s="1353">
        <v>290492.57521905669</v>
      </c>
      <c r="G39" s="477">
        <v>310936.12138132425</v>
      </c>
      <c r="H39" s="473"/>
      <c r="J39" s="485"/>
      <c r="K39" s="1311"/>
      <c r="L39" s="1311"/>
    </row>
    <row r="40" spans="1:12" ht="12.95" customHeight="1" x14ac:dyDescent="0.25">
      <c r="A40" s="2790"/>
      <c r="B40" s="1312" t="s">
        <v>577</v>
      </c>
      <c r="C40" s="417">
        <v>5403750.9345779987</v>
      </c>
      <c r="D40" s="478">
        <v>5862924.2820000006</v>
      </c>
      <c r="E40" s="1351">
        <v>-7.8318143870922646E-2</v>
      </c>
      <c r="F40" s="417">
        <v>506606.95105610514</v>
      </c>
      <c r="G40" s="478">
        <v>550025.52927935065</v>
      </c>
      <c r="H40" s="473"/>
      <c r="J40" s="485"/>
      <c r="K40" s="1311"/>
      <c r="L40" s="1311"/>
    </row>
    <row r="41" spans="1:12" ht="12.95" customHeight="1" x14ac:dyDescent="0.25">
      <c r="A41" s="2790"/>
      <c r="B41" s="1312" t="s">
        <v>578</v>
      </c>
      <c r="C41" s="417">
        <v>6970882.0385000017</v>
      </c>
      <c r="D41" s="478">
        <v>7502998.3939999994</v>
      </c>
      <c r="E41" s="1351">
        <v>-7.0920494388686098E-2</v>
      </c>
      <c r="F41" s="417">
        <v>652824.22878009197</v>
      </c>
      <c r="G41" s="478">
        <v>703867.84187271539</v>
      </c>
      <c r="H41" s="473"/>
      <c r="K41" s="1311"/>
      <c r="L41" s="1311"/>
    </row>
    <row r="42" spans="1:12" ht="12.95" customHeight="1" x14ac:dyDescent="0.25">
      <c r="A42" s="2790"/>
      <c r="B42" s="1312" t="s">
        <v>579</v>
      </c>
      <c r="C42" s="417">
        <v>7779394.0102780014</v>
      </c>
      <c r="D42" s="478">
        <v>8389461.7154999971</v>
      </c>
      <c r="E42" s="1351">
        <v>-7.2718337112721035E-2</v>
      </c>
      <c r="F42" s="417">
        <v>727680.8895170847</v>
      </c>
      <c r="G42" s="478">
        <v>786857.43443731579</v>
      </c>
      <c r="H42" s="473"/>
      <c r="K42" s="1311"/>
      <c r="L42" s="1311"/>
    </row>
    <row r="43" spans="1:12" ht="12.95" customHeight="1" x14ac:dyDescent="0.25">
      <c r="A43" s="2790"/>
      <c r="B43" s="1312" t="s">
        <v>580</v>
      </c>
      <c r="C43" s="417">
        <v>7018496.1798999971</v>
      </c>
      <c r="D43" s="478">
        <v>7520912.6290399982</v>
      </c>
      <c r="E43" s="1351">
        <v>-6.6802590845166043E-2</v>
      </c>
      <c r="F43" s="417">
        <v>657038.38919980836</v>
      </c>
      <c r="G43" s="478">
        <v>705074.39161886042</v>
      </c>
      <c r="H43" s="473"/>
      <c r="K43" s="1311"/>
      <c r="L43" s="1311"/>
    </row>
    <row r="44" spans="1:12" ht="12.95" customHeight="1" x14ac:dyDescent="0.25">
      <c r="A44" s="2790"/>
      <c r="B44" s="479" t="s">
        <v>581</v>
      </c>
      <c r="C44" s="417">
        <v>5472820.6333699962</v>
      </c>
      <c r="D44" s="478">
        <v>5857074.2492509987</v>
      </c>
      <c r="E44" s="1352">
        <v>-6.5605044349598393E-2</v>
      </c>
      <c r="F44" s="417">
        <v>512870.73055080062</v>
      </c>
      <c r="G44" s="478">
        <v>549273.56052534224</v>
      </c>
      <c r="H44" s="473"/>
    </row>
    <row r="45" spans="1:12" ht="12.95" customHeight="1" x14ac:dyDescent="0.25">
      <c r="A45" s="2790"/>
      <c r="B45" s="479"/>
      <c r="C45" s="95"/>
      <c r="D45" s="95"/>
      <c r="E45" s="95"/>
      <c r="F45" s="480"/>
      <c r="G45" s="480"/>
      <c r="H45" s="473"/>
    </row>
    <row r="46" spans="1:12" x14ac:dyDescent="0.25">
      <c r="A46" s="2790"/>
      <c r="B46" s="479"/>
      <c r="C46" s="95"/>
      <c r="D46" s="95"/>
      <c r="E46" s="95"/>
      <c r="F46" s="480"/>
      <c r="G46" s="480"/>
      <c r="H46" s="473"/>
    </row>
    <row r="47" spans="1:12" x14ac:dyDescent="0.25">
      <c r="A47" s="2790"/>
      <c r="B47" s="479"/>
      <c r="C47" s="95"/>
      <c r="D47" s="95"/>
      <c r="E47" s="95"/>
      <c r="F47" s="480"/>
      <c r="G47" s="480"/>
      <c r="H47" s="473"/>
    </row>
    <row r="48" spans="1:12" x14ac:dyDescent="0.25">
      <c r="A48" s="2790"/>
      <c r="B48" s="479"/>
      <c r="C48" s="95"/>
      <c r="D48" s="95"/>
      <c r="E48" s="95"/>
      <c r="F48" s="480"/>
      <c r="G48" s="480"/>
      <c r="H48" s="473"/>
    </row>
    <row r="49" spans="1:8" x14ac:dyDescent="0.25">
      <c r="A49" s="2790"/>
      <c r="B49" s="479"/>
      <c r="C49" s="95"/>
      <c r="D49" s="95"/>
      <c r="E49" s="95"/>
      <c r="F49" s="480"/>
      <c r="G49" s="480"/>
      <c r="H49" s="473"/>
    </row>
    <row r="50" spans="1:8" x14ac:dyDescent="0.25">
      <c r="A50" s="2790"/>
      <c r="B50" s="479"/>
      <c r="C50" s="95"/>
      <c r="D50" s="95"/>
      <c r="E50" s="95"/>
      <c r="F50" s="480"/>
      <c r="G50" s="480"/>
      <c r="H50" s="473"/>
    </row>
    <row r="51" spans="1:8" x14ac:dyDescent="0.25">
      <c r="A51" s="2790"/>
      <c r="B51" s="479"/>
      <c r="C51" s="95"/>
      <c r="D51" s="95"/>
      <c r="E51" s="95"/>
      <c r="F51" s="480"/>
      <c r="G51" s="480"/>
      <c r="H51" s="473"/>
    </row>
    <row r="52" spans="1:8" x14ac:dyDescent="0.25">
      <c r="A52" s="2790"/>
      <c r="B52" s="479"/>
      <c r="C52" s="95"/>
      <c r="D52" s="95"/>
      <c r="E52" s="95"/>
      <c r="F52" s="480"/>
      <c r="G52" s="480"/>
      <c r="H52" s="473"/>
    </row>
    <row r="53" spans="1:8" x14ac:dyDescent="0.25">
      <c r="A53" s="2790"/>
      <c r="B53" s="479"/>
      <c r="C53" s="95"/>
      <c r="D53" s="95"/>
      <c r="E53" s="95"/>
      <c r="F53" s="480"/>
      <c r="G53" s="480"/>
      <c r="H53" s="473"/>
    </row>
    <row r="54" spans="1:8" x14ac:dyDescent="0.25">
      <c r="A54" s="2791"/>
      <c r="B54" s="482"/>
      <c r="C54" s="483"/>
      <c r="D54" s="483"/>
      <c r="E54" s="483"/>
      <c r="F54" s="484"/>
      <c r="G54" s="484"/>
      <c r="H54" s="475"/>
    </row>
    <row r="55" spans="1:8" x14ac:dyDescent="0.25">
      <c r="B55" s="479"/>
      <c r="C55" s="1313"/>
      <c r="H55" s="473"/>
    </row>
    <row r="56" spans="1:8" x14ac:dyDescent="0.25">
      <c r="B56" s="450"/>
    </row>
  </sheetData>
  <mergeCells count="8">
    <mergeCell ref="A39:A54"/>
    <mergeCell ref="A2:F2"/>
    <mergeCell ref="G2:H2"/>
    <mergeCell ref="A5:A6"/>
    <mergeCell ref="C5:D5"/>
    <mergeCell ref="F5:G5"/>
    <mergeCell ref="A7:A22"/>
    <mergeCell ref="A23:A38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&amp;C50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75"/>
  <sheetViews>
    <sheetView view="pageBreakPreview" zoomScaleNormal="100" zoomScaleSheetLayoutView="100" workbookViewId="0"/>
  </sheetViews>
  <sheetFormatPr defaultRowHeight="12.75" x14ac:dyDescent="0.25"/>
  <cols>
    <col min="1" max="1" width="8.85546875" style="1314" customWidth="1"/>
    <col min="2" max="2" width="5.7109375" style="1314" customWidth="1"/>
    <col min="3" max="12" width="7.28515625" style="1314" customWidth="1"/>
    <col min="13" max="13" width="1.7109375" style="1314" customWidth="1"/>
    <col min="14" max="14" width="11.140625" style="1314" customWidth="1"/>
    <col min="15" max="16384" width="9.140625" style="1314"/>
  </cols>
  <sheetData>
    <row r="2" spans="1:31" ht="16.5" thickBot="1" x14ac:dyDescent="0.3">
      <c r="A2" s="2784" t="s">
        <v>723</v>
      </c>
      <c r="B2" s="2784"/>
      <c r="C2" s="2784"/>
      <c r="D2" s="2784"/>
      <c r="E2" s="2784"/>
      <c r="F2" s="2784"/>
      <c r="G2" s="2784"/>
      <c r="H2" s="2784"/>
      <c r="I2" s="2784"/>
      <c r="J2" s="2784"/>
      <c r="K2" s="1931"/>
      <c r="L2" s="2785" t="s">
        <v>587</v>
      </c>
      <c r="M2" s="2785"/>
    </row>
    <row r="3" spans="1:31" ht="15.75" x14ac:dyDescent="0.25">
      <c r="A3" s="1315"/>
      <c r="B3" s="1315"/>
      <c r="C3" s="1315"/>
      <c r="D3" s="1315"/>
      <c r="E3" s="1315"/>
      <c r="F3" s="1315"/>
      <c r="G3" s="1315"/>
      <c r="H3" s="1315"/>
      <c r="I3" s="1315"/>
      <c r="J3" s="1315"/>
      <c r="K3" s="1315"/>
      <c r="L3" s="1315"/>
      <c r="M3" s="1315"/>
    </row>
    <row r="4" spans="1:31" ht="11.25" customHeight="1" x14ac:dyDescent="0.25">
      <c r="A4" s="1316"/>
      <c r="B4" s="1316"/>
      <c r="C4" s="1316"/>
      <c r="D4" s="1316"/>
      <c r="E4" s="1316"/>
      <c r="F4" s="1316"/>
      <c r="G4" s="1316"/>
      <c r="H4" s="1316"/>
      <c r="I4" s="1316"/>
      <c r="J4" s="1316"/>
      <c r="K4" s="1316"/>
      <c r="L4" s="1316"/>
    </row>
    <row r="5" spans="1:31" ht="37.5" customHeight="1" x14ac:dyDescent="0.25">
      <c r="A5" s="2792"/>
      <c r="B5" s="1317"/>
      <c r="C5" s="2794" t="s">
        <v>3</v>
      </c>
      <c r="D5" s="2387"/>
      <c r="E5" s="2387"/>
      <c r="F5" s="2387"/>
      <c r="G5" s="2795"/>
      <c r="H5" s="2796" t="s">
        <v>502</v>
      </c>
      <c r="I5" s="2814"/>
      <c r="J5" s="2814"/>
      <c r="K5" s="2814"/>
      <c r="L5" s="2797"/>
      <c r="M5" s="1318"/>
    </row>
    <row r="6" spans="1:31" ht="14.1" customHeight="1" thickBot="1" x14ac:dyDescent="0.3">
      <c r="A6" s="2807"/>
      <c r="B6" s="2279" t="s">
        <v>575</v>
      </c>
      <c r="C6" s="2280" t="s">
        <v>675</v>
      </c>
      <c r="D6" s="2281" t="s">
        <v>546</v>
      </c>
      <c r="E6" s="2282" t="s">
        <v>392</v>
      </c>
      <c r="F6" s="2283" t="s">
        <v>272</v>
      </c>
      <c r="G6" s="2284" t="s">
        <v>582</v>
      </c>
      <c r="H6" s="2285" t="s">
        <v>675</v>
      </c>
      <c r="I6" s="2286" t="s">
        <v>546</v>
      </c>
      <c r="J6" s="2287" t="s">
        <v>392</v>
      </c>
      <c r="K6" s="2288" t="s">
        <v>272</v>
      </c>
      <c r="L6" s="2289" t="s">
        <v>582</v>
      </c>
      <c r="M6" s="2290"/>
    </row>
    <row r="7" spans="1:31" ht="14.1" customHeight="1" x14ac:dyDescent="0.25">
      <c r="A7" s="2808" t="s">
        <v>116</v>
      </c>
      <c r="B7" s="1326" t="s">
        <v>576</v>
      </c>
      <c r="C7" s="1211">
        <v>168962.37064900005</v>
      </c>
      <c r="D7" s="1211">
        <v>154105.66999999998</v>
      </c>
      <c r="E7" s="1327">
        <v>165523.42015310458</v>
      </c>
      <c r="F7" s="1327">
        <v>178548.70904057019</v>
      </c>
      <c r="G7" s="1327">
        <v>201537.08456494517</v>
      </c>
      <c r="H7" s="1211">
        <v>15833.41917276057</v>
      </c>
      <c r="I7" s="1211">
        <v>14462.521795068535</v>
      </c>
      <c r="J7" s="1327">
        <v>15507.039500356803</v>
      </c>
      <c r="K7" s="1327">
        <v>16716.814712861236</v>
      </c>
      <c r="L7" s="1328">
        <v>18967.17024140598</v>
      </c>
      <c r="M7" s="1322"/>
      <c r="N7" s="1323"/>
      <c r="O7" s="1324"/>
      <c r="P7" s="1325"/>
      <c r="Q7" s="1325"/>
    </row>
    <row r="8" spans="1:31" ht="14.1" customHeight="1" x14ac:dyDescent="0.25">
      <c r="A8" s="2809"/>
      <c r="B8" s="1326" t="s">
        <v>577</v>
      </c>
      <c r="C8" s="1211">
        <v>294609.12309399986</v>
      </c>
      <c r="D8" s="1211">
        <v>271027.59500000015</v>
      </c>
      <c r="E8" s="1327">
        <v>291110.53483167139</v>
      </c>
      <c r="F8" s="1327">
        <v>313583.00152602786</v>
      </c>
      <c r="G8" s="1327">
        <v>353340.67618929798</v>
      </c>
      <c r="H8" s="1211">
        <v>27619.89429396595</v>
      </c>
      <c r="I8" s="1211">
        <v>25426.235990605714</v>
      </c>
      <c r="J8" s="1327">
        <v>27258.364471072124</v>
      </c>
      <c r="K8" s="1327">
        <v>29423.572653745145</v>
      </c>
      <c r="L8" s="1328">
        <v>33266.263283019842</v>
      </c>
      <c r="M8" s="1322"/>
      <c r="N8" s="1323"/>
      <c r="O8" s="1324"/>
      <c r="P8" s="1325"/>
      <c r="Q8" s="1325"/>
    </row>
    <row r="9" spans="1:31" ht="14.1" customHeight="1" x14ac:dyDescent="0.25">
      <c r="A9" s="2809"/>
      <c r="B9" s="1329" t="s">
        <v>578</v>
      </c>
      <c r="C9" s="1211">
        <v>381169.89517800009</v>
      </c>
      <c r="D9" s="1211">
        <v>349318.33799999993</v>
      </c>
      <c r="E9" s="1330">
        <v>377497.24284952</v>
      </c>
      <c r="F9" s="1330">
        <v>395841.69433216722</v>
      </c>
      <c r="G9" s="1330">
        <v>454756.65230719704</v>
      </c>
      <c r="H9" s="1211">
        <v>35696.622246574596</v>
      </c>
      <c r="I9" s="1211">
        <v>32770.091606476191</v>
      </c>
      <c r="J9" s="1330">
        <v>35294.023703387698</v>
      </c>
      <c r="K9" s="1330">
        <v>37167.846781867956</v>
      </c>
      <c r="L9" s="1331">
        <v>42852.389143653505</v>
      </c>
      <c r="M9" s="1322"/>
      <c r="N9" s="1323"/>
      <c r="O9" s="1324"/>
      <c r="P9" s="1325"/>
      <c r="Q9" s="1325"/>
    </row>
    <row r="10" spans="1:31" ht="14.1" customHeight="1" x14ac:dyDescent="0.25">
      <c r="A10" s="2809"/>
      <c r="B10" s="1326" t="s">
        <v>579</v>
      </c>
      <c r="C10" s="1319">
        <v>424537.08591199998</v>
      </c>
      <c r="D10" s="1319">
        <v>392028.99979999982</v>
      </c>
      <c r="E10" s="1320">
        <v>426422.8788551343</v>
      </c>
      <c r="F10" s="1320">
        <v>440475.68043517298</v>
      </c>
      <c r="G10" s="1320">
        <v>497013.03114573855</v>
      </c>
      <c r="H10" s="1319">
        <v>39711.001126988223</v>
      </c>
      <c r="I10" s="1319">
        <v>36768.858774066241</v>
      </c>
      <c r="J10" s="1320">
        <v>39941.582699302155</v>
      </c>
      <c r="K10" s="1320">
        <v>41293.845419092082</v>
      </c>
      <c r="L10" s="1321">
        <v>46760.803813659884</v>
      </c>
      <c r="M10" s="1322"/>
      <c r="N10" s="1323"/>
      <c r="O10" s="1324"/>
      <c r="P10" s="1325"/>
      <c r="Q10" s="1325"/>
    </row>
    <row r="11" spans="1:31" ht="14.1" customHeight="1" x14ac:dyDescent="0.25">
      <c r="A11" s="2809"/>
      <c r="B11" s="1326" t="s">
        <v>580</v>
      </c>
      <c r="C11" s="1211">
        <v>382301.19374600006</v>
      </c>
      <c r="D11" s="1211">
        <v>351594.11421999993</v>
      </c>
      <c r="E11" s="1327">
        <v>380427.85340559314</v>
      </c>
      <c r="F11" s="1327">
        <v>393800.88408264919</v>
      </c>
      <c r="G11" s="1327">
        <v>458168.54449820874</v>
      </c>
      <c r="H11" s="1211">
        <v>35789.228075296145</v>
      </c>
      <c r="I11" s="1211">
        <v>32961.426147039499</v>
      </c>
      <c r="J11" s="1327">
        <v>35651.462041748979</v>
      </c>
      <c r="K11" s="1327">
        <v>36917.586143632187</v>
      </c>
      <c r="L11" s="1328">
        <v>43088.703748374282</v>
      </c>
      <c r="M11" s="1322"/>
      <c r="N11" s="1323"/>
      <c r="O11" s="1324"/>
      <c r="P11" s="1325"/>
      <c r="Q11" s="1325"/>
    </row>
    <row r="12" spans="1:31" ht="14.1" customHeight="1" thickBot="1" x14ac:dyDescent="0.3">
      <c r="A12" s="2810"/>
      <c r="B12" s="2268" t="s">
        <v>581</v>
      </c>
      <c r="C12" s="2269">
        <v>297949.3179159998</v>
      </c>
      <c r="D12" s="2269">
        <v>273620.90143300017</v>
      </c>
      <c r="E12" s="2270">
        <v>296134.96245204954</v>
      </c>
      <c r="F12" s="2270">
        <v>307294.74025775277</v>
      </c>
      <c r="G12" s="2270">
        <v>356227.02248824906</v>
      </c>
      <c r="H12" s="2269">
        <v>27921.522480556087</v>
      </c>
      <c r="I12" s="2269">
        <v>25660.034407704006</v>
      </c>
      <c r="J12" s="2270">
        <v>27742.519912229007</v>
      </c>
      <c r="K12" s="2270">
        <v>28753.483749692401</v>
      </c>
      <c r="L12" s="2271">
        <v>33506.794004883392</v>
      </c>
      <c r="M12" s="2272"/>
      <c r="N12" s="1323"/>
      <c r="O12" s="1324"/>
      <c r="P12" s="1325"/>
      <c r="Q12" s="1325"/>
    </row>
    <row r="13" spans="1:31" ht="14.1" customHeight="1" x14ac:dyDescent="0.25">
      <c r="A13" s="2811" t="s">
        <v>107</v>
      </c>
      <c r="B13" s="2273" t="s">
        <v>576</v>
      </c>
      <c r="C13" s="2274">
        <v>3995373.6989909979</v>
      </c>
      <c r="D13" s="2274">
        <v>4004645.0780000002</v>
      </c>
      <c r="E13" s="2275">
        <v>4101623.452349205</v>
      </c>
      <c r="F13" s="2275">
        <v>4266356.5818377361</v>
      </c>
      <c r="G13" s="2275">
        <v>4500263.1951591801</v>
      </c>
      <c r="H13" s="2274">
        <v>374405.41515225108</v>
      </c>
      <c r="I13" s="2274">
        <v>375828.26590409642</v>
      </c>
      <c r="J13" s="2275">
        <v>384260.04508810287</v>
      </c>
      <c r="K13" s="2275">
        <v>399442.21865738608</v>
      </c>
      <c r="L13" s="2276">
        <v>423531.2738495603</v>
      </c>
      <c r="M13" s="2277"/>
      <c r="N13" s="1323"/>
      <c r="O13" s="1324"/>
      <c r="AE13" s="1325"/>
    </row>
    <row r="14" spans="1:31" ht="14.1" customHeight="1" x14ac:dyDescent="0.25">
      <c r="A14" s="2812"/>
      <c r="B14" s="1326" t="s">
        <v>577</v>
      </c>
      <c r="C14" s="1211">
        <v>6966290.9131990001</v>
      </c>
      <c r="D14" s="1211">
        <v>7068524.1269999966</v>
      </c>
      <c r="E14" s="1327">
        <v>7211035.862413832</v>
      </c>
      <c r="F14" s="1327">
        <v>7498600.9434105316</v>
      </c>
      <c r="G14" s="1327">
        <v>7895253.5829491531</v>
      </c>
      <c r="H14" s="1211">
        <v>653096.60686298879</v>
      </c>
      <c r="I14" s="1211">
        <v>663127.90975543298</v>
      </c>
      <c r="J14" s="1327">
        <v>675211.02891486033</v>
      </c>
      <c r="K14" s="1327">
        <v>703595.63045884226</v>
      </c>
      <c r="L14" s="1328">
        <v>743321.11210395454</v>
      </c>
      <c r="M14" s="1322"/>
      <c r="N14" s="1323"/>
    </row>
    <row r="15" spans="1:31" ht="14.1" customHeight="1" x14ac:dyDescent="0.25">
      <c r="A15" s="2812"/>
      <c r="B15" s="1329" t="s">
        <v>578</v>
      </c>
      <c r="C15" s="1211">
        <v>9011737.2231200002</v>
      </c>
      <c r="D15" s="1211">
        <v>9063870.654000001</v>
      </c>
      <c r="E15" s="1330">
        <v>9352246.2423993722</v>
      </c>
      <c r="F15" s="1330">
        <v>9470334.5188710541</v>
      </c>
      <c r="G15" s="1330">
        <v>10153893.3678663</v>
      </c>
      <c r="H15" s="1211">
        <v>843950.64644044486</v>
      </c>
      <c r="I15" s="1211">
        <v>850295.67397298035</v>
      </c>
      <c r="J15" s="1330">
        <v>874386.25529442506</v>
      </c>
      <c r="K15" s="1330">
        <v>889224.01912281499</v>
      </c>
      <c r="L15" s="1331">
        <v>956816.3274036902</v>
      </c>
      <c r="M15" s="1322"/>
      <c r="N15" s="1323"/>
      <c r="O15" s="1324"/>
      <c r="P15" s="1325"/>
      <c r="Q15" s="1325"/>
    </row>
    <row r="16" spans="1:31" ht="14.1" customHeight="1" x14ac:dyDescent="0.25">
      <c r="A16" s="2812"/>
      <c r="B16" s="1326" t="s">
        <v>579</v>
      </c>
      <c r="C16" s="1319">
        <v>10031621.295371998</v>
      </c>
      <c r="D16" s="1319">
        <v>10144187.135030007</v>
      </c>
      <c r="E16" s="1327">
        <v>10556715.183463046</v>
      </c>
      <c r="F16" s="1327">
        <v>10526252.981703142</v>
      </c>
      <c r="G16" s="1327">
        <v>11218049.872977158</v>
      </c>
      <c r="H16" s="1319">
        <v>938353.17993540748</v>
      </c>
      <c r="I16" s="1319">
        <v>951435.18549879</v>
      </c>
      <c r="J16" s="1327">
        <v>988811.65491242986</v>
      </c>
      <c r="K16" s="1327">
        <v>986818.30297479755</v>
      </c>
      <c r="L16" s="1328">
        <v>1055435.1624803164</v>
      </c>
      <c r="M16" s="1322"/>
      <c r="N16" s="1323"/>
      <c r="O16" s="1324"/>
      <c r="P16" s="1325"/>
      <c r="Q16" s="1325"/>
    </row>
    <row r="17" spans="1:36" ht="14.1" customHeight="1" x14ac:dyDescent="0.25">
      <c r="A17" s="2812"/>
      <c r="B17" s="1326" t="s">
        <v>580</v>
      </c>
      <c r="C17" s="1211">
        <v>9048094.3314999957</v>
      </c>
      <c r="D17" s="1211">
        <v>9093182.7150000017</v>
      </c>
      <c r="E17" s="1327">
        <v>9419477.5724968035</v>
      </c>
      <c r="F17" s="1327">
        <v>9411975.4338964541</v>
      </c>
      <c r="G17" s="1327">
        <v>10136444.253704594</v>
      </c>
      <c r="H17" s="1211">
        <v>847039.76072854118</v>
      </c>
      <c r="I17" s="1211">
        <v>852472.37760773441</v>
      </c>
      <c r="J17" s="1327">
        <v>882738.06484653766</v>
      </c>
      <c r="K17" s="1327">
        <v>882342.89943772031</v>
      </c>
      <c r="L17" s="1328">
        <v>953287.27551154641</v>
      </c>
      <c r="M17" s="1322"/>
      <c r="N17" s="1323"/>
      <c r="O17" s="1324"/>
      <c r="P17" s="1325"/>
      <c r="Q17" s="1325"/>
    </row>
    <row r="18" spans="1:36" ht="14.1" customHeight="1" thickBot="1" x14ac:dyDescent="0.3">
      <c r="A18" s="2813"/>
      <c r="B18" s="2268" t="s">
        <v>581</v>
      </c>
      <c r="C18" s="2269">
        <v>7049677.9393699989</v>
      </c>
      <c r="D18" s="2269">
        <v>7078458.5274759978</v>
      </c>
      <c r="E18" s="2270">
        <v>7330057.6023144163</v>
      </c>
      <c r="F18" s="2270">
        <v>7348862.0735005271</v>
      </c>
      <c r="G18" s="2270">
        <v>7890188.2532929918</v>
      </c>
      <c r="H18" s="2269">
        <v>660641.69047802209</v>
      </c>
      <c r="I18" s="2269">
        <v>663814.38120148645</v>
      </c>
      <c r="J18" s="2270">
        <v>686694.56421553274</v>
      </c>
      <c r="K18" s="2270">
        <v>687630.98916658782</v>
      </c>
      <c r="L18" s="2271">
        <v>742152.88502308936</v>
      </c>
      <c r="M18" s="2272"/>
      <c r="N18" s="1323"/>
      <c r="O18" s="1324"/>
      <c r="P18" s="1325"/>
      <c r="Q18" s="1325"/>
    </row>
    <row r="19" spans="1:36" ht="14.1" customHeight="1" x14ac:dyDescent="0.25">
      <c r="A19" s="2804" t="s">
        <v>96</v>
      </c>
      <c r="B19" s="2273" t="s">
        <v>576</v>
      </c>
      <c r="C19" s="2274">
        <v>3099918.8254539995</v>
      </c>
      <c r="D19" s="2274">
        <v>3313185.6250000023</v>
      </c>
      <c r="E19" s="2275">
        <v>3224174.7768172105</v>
      </c>
      <c r="F19" s="2275">
        <v>3356086.2471276708</v>
      </c>
      <c r="G19" s="2275">
        <v>3307273.8298015152</v>
      </c>
      <c r="H19" s="2274">
        <v>290492.57521905669</v>
      </c>
      <c r="I19" s="2274">
        <v>310936.12138132425</v>
      </c>
      <c r="J19" s="2275">
        <v>302056.38316265057</v>
      </c>
      <c r="K19" s="2275">
        <v>314217.18059505685</v>
      </c>
      <c r="L19" s="2276">
        <v>311255.99489645049</v>
      </c>
      <c r="M19" s="2277"/>
      <c r="N19" s="1323"/>
      <c r="O19" s="1324"/>
      <c r="P19" s="1325"/>
      <c r="Q19" s="1325"/>
    </row>
    <row r="20" spans="1:36" ht="14.1" customHeight="1" x14ac:dyDescent="0.25">
      <c r="A20" s="2805"/>
      <c r="B20" s="1326" t="s">
        <v>577</v>
      </c>
      <c r="C20" s="1211">
        <v>5403750.9345779987</v>
      </c>
      <c r="D20" s="1211">
        <v>5862924.2820000006</v>
      </c>
      <c r="E20" s="1327">
        <v>5667485.8940034006</v>
      </c>
      <c r="F20" s="1327">
        <v>5902364.437666663</v>
      </c>
      <c r="G20" s="1327">
        <v>5801654.7214514585</v>
      </c>
      <c r="H20" s="1211">
        <v>506606.95105610514</v>
      </c>
      <c r="I20" s="1211">
        <v>550025.52927935065</v>
      </c>
      <c r="J20" s="1327">
        <v>530679.51052590134</v>
      </c>
      <c r="K20" s="1327">
        <v>553820.35383111134</v>
      </c>
      <c r="L20" s="1328">
        <v>546213.29059092619</v>
      </c>
      <c r="M20" s="1322"/>
      <c r="N20" s="1323"/>
      <c r="O20" s="1324"/>
      <c r="P20" s="1325"/>
      <c r="Q20" s="1325"/>
    </row>
    <row r="21" spans="1:36" ht="14.1" customHeight="1" x14ac:dyDescent="0.25">
      <c r="A21" s="2805"/>
      <c r="B21" s="1329" t="s">
        <v>578</v>
      </c>
      <c r="C21" s="1211">
        <v>6970882.0385000017</v>
      </c>
      <c r="D21" s="1211">
        <v>7502998.3939999994</v>
      </c>
      <c r="E21" s="1330">
        <v>7349576.6150247259</v>
      </c>
      <c r="F21" s="1330">
        <v>7417707.3481234396</v>
      </c>
      <c r="G21" s="1330">
        <v>7460221.8516951464</v>
      </c>
      <c r="H21" s="1211">
        <v>652824.22878009197</v>
      </c>
      <c r="I21" s="1211">
        <v>703867.84187271539</v>
      </c>
      <c r="J21" s="1330">
        <v>687147.08828734013</v>
      </c>
      <c r="K21" s="1330">
        <v>696491.08250945539</v>
      </c>
      <c r="L21" s="1331">
        <v>702987.69301096885</v>
      </c>
      <c r="M21" s="1322"/>
      <c r="N21" s="1323"/>
      <c r="O21" s="1324"/>
    </row>
    <row r="22" spans="1:36" ht="14.1" customHeight="1" x14ac:dyDescent="0.25">
      <c r="A22" s="2805"/>
      <c r="B22" s="1326" t="s">
        <v>579</v>
      </c>
      <c r="C22" s="1319">
        <v>7779394.0102780014</v>
      </c>
      <c r="D22" s="1319">
        <v>8389461.7154999971</v>
      </c>
      <c r="E22" s="1320">
        <v>8264060.2335200431</v>
      </c>
      <c r="F22" s="1320">
        <v>8246013.1336524514</v>
      </c>
      <c r="G22" s="1320">
        <v>8266548.7906299084</v>
      </c>
      <c r="H22" s="1319">
        <v>727680.8895170847</v>
      </c>
      <c r="I22" s="1319">
        <v>786857.43443731579</v>
      </c>
      <c r="J22" s="1320">
        <v>774066.45284924016</v>
      </c>
      <c r="K22" s="1320">
        <v>773049.69783675019</v>
      </c>
      <c r="L22" s="1321">
        <v>777747.14542916045</v>
      </c>
      <c r="M22" s="1322"/>
      <c r="N22" s="1323"/>
      <c r="O22" s="1324"/>
    </row>
    <row r="23" spans="1:36" ht="14.1" customHeight="1" x14ac:dyDescent="0.25">
      <c r="A23" s="2805"/>
      <c r="B23" s="1326" t="s">
        <v>580</v>
      </c>
      <c r="C23" s="1211">
        <v>7018496.1798999971</v>
      </c>
      <c r="D23" s="1211">
        <v>7520912.6290399982</v>
      </c>
      <c r="E23" s="1327">
        <v>7354930.3290897664</v>
      </c>
      <c r="F23" s="1327">
        <v>7372809.7749325745</v>
      </c>
      <c r="G23" s="1327">
        <v>7449233.5988431834</v>
      </c>
      <c r="H23" s="1211">
        <v>657038.38919980836</v>
      </c>
      <c r="I23" s="1211">
        <v>705074.39161886042</v>
      </c>
      <c r="J23" s="1327">
        <v>689260.83382147271</v>
      </c>
      <c r="K23" s="1327">
        <v>691177.57472977508</v>
      </c>
      <c r="L23" s="1328">
        <v>700567.12436365173</v>
      </c>
      <c r="M23" s="1322"/>
      <c r="N23" s="1323"/>
    </row>
    <row r="24" spans="1:36" ht="14.1" customHeight="1" thickBot="1" x14ac:dyDescent="0.3">
      <c r="A24" s="2806"/>
      <c r="B24" s="2268" t="s">
        <v>581</v>
      </c>
      <c r="C24" s="2269">
        <v>5472820.6333699962</v>
      </c>
      <c r="D24" s="2269">
        <v>5857074.2492509987</v>
      </c>
      <c r="E24" s="2270">
        <v>5720358.085325473</v>
      </c>
      <c r="F24" s="2270">
        <v>5760227.2145325281</v>
      </c>
      <c r="G24" s="2270">
        <v>5790778.0206615077</v>
      </c>
      <c r="H24" s="2269">
        <v>512870.73055080062</v>
      </c>
      <c r="I24" s="2269">
        <v>549273.56052534224</v>
      </c>
      <c r="J24" s="2270">
        <v>535894.67036644998</v>
      </c>
      <c r="K24" s="2270">
        <v>538982.86533857568</v>
      </c>
      <c r="L24" s="2271">
        <v>544681.88547574903</v>
      </c>
      <c r="M24" s="2272"/>
      <c r="N24" s="1323"/>
      <c r="O24" s="1324"/>
      <c r="P24" s="1325"/>
      <c r="Q24" s="1325"/>
    </row>
    <row r="25" spans="1:36" ht="14.1" customHeight="1" x14ac:dyDescent="0.25">
      <c r="B25" s="2278"/>
      <c r="C25" s="1337"/>
      <c r="M25" s="1322"/>
      <c r="N25" s="1323"/>
      <c r="O25" s="1324"/>
      <c r="P25" s="1325"/>
      <c r="Q25" s="1325"/>
    </row>
    <row r="26" spans="1:36" ht="15" customHeight="1" x14ac:dyDescent="0.25">
      <c r="A26" s="1316"/>
      <c r="B26" s="1316"/>
      <c r="C26" s="1316"/>
      <c r="D26" s="1316"/>
      <c r="E26" s="1316"/>
      <c r="F26" s="1316"/>
      <c r="G26" s="1316"/>
      <c r="H26" s="1316"/>
      <c r="I26" s="1316"/>
      <c r="J26" s="1316"/>
      <c r="K26" s="1316"/>
      <c r="L26" s="1316"/>
      <c r="M26" s="1323"/>
      <c r="N26" s="1323"/>
      <c r="O26" s="1324"/>
      <c r="P26" s="1325"/>
      <c r="Q26" s="1325"/>
    </row>
    <row r="27" spans="1:36" ht="24.95" customHeight="1" x14ac:dyDescent="0.25">
      <c r="A27" s="1332"/>
      <c r="B27" s="472"/>
      <c r="C27" s="472"/>
      <c r="D27" s="472"/>
      <c r="E27" s="472"/>
      <c r="F27" s="472"/>
      <c r="G27" s="472"/>
      <c r="H27" s="472"/>
      <c r="I27" s="1225"/>
      <c r="J27" s="472"/>
      <c r="K27" s="472"/>
      <c r="L27" s="472"/>
      <c r="M27" s="1323"/>
      <c r="N27" s="1323"/>
      <c r="O27" s="1324"/>
      <c r="P27" s="1325"/>
      <c r="Q27" s="1325"/>
      <c r="AE27" s="1325"/>
      <c r="AF27" s="1325"/>
      <c r="AG27" s="1325"/>
      <c r="AH27" s="1325"/>
    </row>
    <row r="28" spans="1:36" ht="15" customHeight="1" x14ac:dyDescent="0.25">
      <c r="A28" s="1333"/>
      <c r="B28" s="1225"/>
      <c r="C28" s="1915"/>
      <c r="D28" s="1225"/>
      <c r="E28" s="1225"/>
      <c r="F28" s="1225"/>
      <c r="G28" s="1225"/>
      <c r="H28" s="1915"/>
      <c r="I28" s="1225"/>
      <c r="J28" s="1225"/>
      <c r="K28" s="1225"/>
      <c r="L28" s="1225"/>
      <c r="M28" s="1323"/>
      <c r="N28" s="1323"/>
      <c r="O28" s="1324"/>
      <c r="P28" s="1325"/>
      <c r="Q28" s="1325"/>
      <c r="AE28" s="1325"/>
      <c r="AF28" s="1325"/>
      <c r="AG28" s="1325"/>
      <c r="AH28" s="1325"/>
    </row>
    <row r="29" spans="1:36" x14ac:dyDescent="0.25">
      <c r="A29" s="1334"/>
      <c r="B29" s="1227"/>
      <c r="C29" s="1916"/>
      <c r="D29" s="1227"/>
      <c r="E29" s="207"/>
      <c r="F29" s="207"/>
      <c r="G29" s="207"/>
      <c r="H29" s="207"/>
      <c r="I29" s="207"/>
      <c r="J29" s="207"/>
      <c r="K29" s="207"/>
      <c r="L29" s="207"/>
      <c r="M29" s="1323"/>
      <c r="N29" s="1323"/>
      <c r="O29" s="1324"/>
      <c r="P29" s="1325"/>
      <c r="Q29" s="1325"/>
      <c r="AE29" s="1325"/>
      <c r="AF29" s="1325"/>
      <c r="AG29" s="1325"/>
      <c r="AH29" s="1325"/>
    </row>
    <row r="30" spans="1:36" x14ac:dyDescent="0.25">
      <c r="A30" s="1334"/>
      <c r="B30" s="1227"/>
      <c r="C30" s="1916"/>
      <c r="D30" s="1227"/>
      <c r="E30" s="207"/>
      <c r="F30" s="207"/>
      <c r="G30" s="207"/>
      <c r="H30" s="207"/>
      <c r="I30" s="207"/>
      <c r="J30" s="207"/>
      <c r="K30" s="207"/>
      <c r="L30" s="207"/>
      <c r="M30" s="1323"/>
      <c r="N30" s="1323"/>
      <c r="O30" s="1323"/>
      <c r="AE30" s="1325"/>
      <c r="AF30" s="1325"/>
      <c r="AG30" s="1325"/>
      <c r="AH30" s="1325"/>
    </row>
    <row r="31" spans="1:36" x14ac:dyDescent="0.25">
      <c r="A31" s="1334"/>
      <c r="B31" s="1227"/>
      <c r="C31" s="1916"/>
      <c r="D31" s="1227"/>
      <c r="E31" s="207"/>
      <c r="F31" s="207"/>
      <c r="G31" s="207"/>
      <c r="H31" s="207"/>
      <c r="I31" s="207"/>
      <c r="J31" s="207"/>
      <c r="K31" s="207"/>
      <c r="L31" s="207"/>
      <c r="M31" s="1323"/>
      <c r="N31" s="1323"/>
      <c r="O31" s="1323"/>
      <c r="AA31" s="1335"/>
      <c r="AE31" s="1325"/>
      <c r="AF31" s="1325"/>
      <c r="AG31" s="1325"/>
      <c r="AH31" s="1325"/>
    </row>
    <row r="32" spans="1:36" x14ac:dyDescent="0.25">
      <c r="A32" s="1334"/>
      <c r="B32" s="1227"/>
      <c r="C32" s="1916"/>
      <c r="D32" s="1227"/>
      <c r="E32" s="207"/>
      <c r="F32" s="207"/>
      <c r="G32" s="207"/>
      <c r="H32" s="207"/>
      <c r="I32" s="207"/>
      <c r="J32" s="207"/>
      <c r="K32" s="207"/>
      <c r="L32" s="207"/>
      <c r="M32" s="1323"/>
      <c r="N32" s="1323"/>
      <c r="O32" s="1323"/>
      <c r="AE32" s="1325"/>
      <c r="AF32" s="1325"/>
      <c r="AG32" s="1325"/>
      <c r="AH32" s="1325"/>
      <c r="AI32" s="1336"/>
      <c r="AJ32" s="1336"/>
    </row>
    <row r="33" spans="1:36" x14ac:dyDescent="0.25">
      <c r="A33" s="1334"/>
      <c r="B33" s="1227"/>
      <c r="C33" s="1916" t="str">
        <f>C6</f>
        <v>2018/2019</v>
      </c>
      <c r="D33" s="1916" t="str">
        <f t="shared" ref="D33:G33" si="0">D6</f>
        <v>2017/2018</v>
      </c>
      <c r="E33" s="1916" t="str">
        <f t="shared" si="0"/>
        <v>2016/2017</v>
      </c>
      <c r="F33" s="1916" t="str">
        <f t="shared" si="0"/>
        <v>2015/2016</v>
      </c>
      <c r="G33" s="1916" t="str">
        <f t="shared" si="0"/>
        <v>2014/2015</v>
      </c>
      <c r="H33" s="1916"/>
      <c r="I33" s="207"/>
      <c r="J33" s="207"/>
      <c r="K33" s="207"/>
      <c r="L33" s="207"/>
      <c r="M33" s="1323"/>
      <c r="N33" s="1323"/>
      <c r="O33" s="1323"/>
      <c r="Z33" s="1325"/>
      <c r="AA33" s="1325"/>
      <c r="AE33" s="1325"/>
      <c r="AF33" s="1325"/>
      <c r="AG33" s="1336"/>
      <c r="AH33" s="1336"/>
      <c r="AI33" s="1336"/>
      <c r="AJ33" s="1336"/>
    </row>
    <row r="34" spans="1:36" x14ac:dyDescent="0.25">
      <c r="A34" s="1334"/>
      <c r="B34" s="1227" t="s">
        <v>576</v>
      </c>
      <c r="C34" s="207">
        <f>C13</f>
        <v>3995373.6989909979</v>
      </c>
      <c r="D34" s="207">
        <f t="shared" ref="D34:G34" si="1">D13</f>
        <v>4004645.0780000002</v>
      </c>
      <c r="E34" s="207">
        <f t="shared" si="1"/>
        <v>4101623.452349205</v>
      </c>
      <c r="F34" s="207">
        <f t="shared" si="1"/>
        <v>4266356.5818377361</v>
      </c>
      <c r="G34" s="207">
        <f t="shared" si="1"/>
        <v>4500263.1951591801</v>
      </c>
      <c r="H34" s="207"/>
      <c r="I34" s="207"/>
      <c r="J34" s="207"/>
      <c r="K34" s="207"/>
      <c r="L34" s="207"/>
      <c r="M34" s="1323"/>
      <c r="N34" s="1323"/>
      <c r="O34" s="1323"/>
      <c r="Z34" s="1325"/>
      <c r="AA34" s="1325"/>
      <c r="AE34" s="1325"/>
      <c r="AF34" s="1325"/>
      <c r="AG34" s="1336"/>
      <c r="AH34" s="1336"/>
      <c r="AI34" s="1336"/>
      <c r="AJ34" s="1336"/>
    </row>
    <row r="35" spans="1:36" x14ac:dyDescent="0.25">
      <c r="A35" s="1337"/>
      <c r="B35" s="1227" t="s">
        <v>577</v>
      </c>
      <c r="C35" s="207">
        <f t="shared" ref="C35:G35" si="2">C14</f>
        <v>6966290.9131990001</v>
      </c>
      <c r="D35" s="207">
        <f t="shared" si="2"/>
        <v>7068524.1269999966</v>
      </c>
      <c r="E35" s="207">
        <f t="shared" si="2"/>
        <v>7211035.862413832</v>
      </c>
      <c r="F35" s="207">
        <f t="shared" si="2"/>
        <v>7498600.9434105316</v>
      </c>
      <c r="G35" s="207">
        <f t="shared" si="2"/>
        <v>7895253.5829491531</v>
      </c>
      <c r="H35" s="207"/>
      <c r="I35" s="1337"/>
      <c r="J35" s="1337"/>
      <c r="K35" s="1337"/>
      <c r="L35" s="1337"/>
      <c r="M35" s="1323"/>
      <c r="N35" s="1323"/>
      <c r="AE35" s="1325"/>
      <c r="AF35" s="1325"/>
      <c r="AG35" s="1336"/>
      <c r="AH35" s="1336"/>
      <c r="AI35" s="1336"/>
      <c r="AJ35" s="1336"/>
    </row>
    <row r="36" spans="1:36" ht="15" customHeight="1" x14ac:dyDescent="0.25">
      <c r="A36" s="1316"/>
      <c r="B36" s="1227" t="s">
        <v>578</v>
      </c>
      <c r="C36" s="207">
        <f t="shared" ref="C36:G36" si="3">C15</f>
        <v>9011737.2231200002</v>
      </c>
      <c r="D36" s="207">
        <f t="shared" si="3"/>
        <v>9063870.654000001</v>
      </c>
      <c r="E36" s="207">
        <f t="shared" si="3"/>
        <v>9352246.2423993722</v>
      </c>
      <c r="F36" s="207">
        <f t="shared" si="3"/>
        <v>9470334.5188710541</v>
      </c>
      <c r="G36" s="207">
        <f t="shared" si="3"/>
        <v>10153893.3678663</v>
      </c>
      <c r="H36" s="207"/>
      <c r="I36" s="1316"/>
      <c r="J36" s="1316"/>
      <c r="K36" s="1316"/>
      <c r="L36" s="1316"/>
      <c r="M36" s="1323"/>
      <c r="N36" s="1323"/>
      <c r="Z36" s="1325"/>
      <c r="AE36" s="1325"/>
      <c r="AF36" s="1325"/>
      <c r="AG36" s="1336"/>
      <c r="AH36" s="1336"/>
      <c r="AI36" s="1336"/>
      <c r="AJ36" s="1336"/>
    </row>
    <row r="37" spans="1:36" ht="15" customHeight="1" x14ac:dyDescent="0.25">
      <c r="A37" s="1338"/>
      <c r="B37" s="1227" t="s">
        <v>579</v>
      </c>
      <c r="C37" s="207">
        <f t="shared" ref="C37:G37" si="4">C16</f>
        <v>10031621.295371998</v>
      </c>
      <c r="D37" s="207">
        <f t="shared" si="4"/>
        <v>10144187.135030007</v>
      </c>
      <c r="E37" s="207">
        <f t="shared" si="4"/>
        <v>10556715.183463046</v>
      </c>
      <c r="F37" s="207">
        <f t="shared" si="4"/>
        <v>10526252.981703142</v>
      </c>
      <c r="G37" s="207">
        <f t="shared" si="4"/>
        <v>11218049.872977158</v>
      </c>
      <c r="H37" s="207"/>
      <c r="I37" s="1225"/>
      <c r="J37" s="472"/>
      <c r="K37" s="472"/>
      <c r="L37" s="472"/>
      <c r="M37" s="1323"/>
      <c r="N37" s="1323"/>
      <c r="AE37" s="1325"/>
      <c r="AF37" s="1325"/>
      <c r="AG37" s="1336"/>
      <c r="AH37" s="1336"/>
      <c r="AI37" s="1336"/>
      <c r="AJ37" s="1336"/>
    </row>
    <row r="38" spans="1:36" ht="15" customHeight="1" x14ac:dyDescent="0.25">
      <c r="A38" s="1338"/>
      <c r="B38" s="1227" t="s">
        <v>580</v>
      </c>
      <c r="C38" s="207">
        <f t="shared" ref="C38:G38" si="5">C17</f>
        <v>9048094.3314999957</v>
      </c>
      <c r="D38" s="207">
        <f t="shared" si="5"/>
        <v>9093182.7150000017</v>
      </c>
      <c r="E38" s="207">
        <f t="shared" si="5"/>
        <v>9419477.5724968035</v>
      </c>
      <c r="F38" s="207">
        <f t="shared" si="5"/>
        <v>9411975.4338964541</v>
      </c>
      <c r="G38" s="207">
        <f t="shared" si="5"/>
        <v>10136444.253704594</v>
      </c>
      <c r="H38" s="207"/>
      <c r="I38" s="1225"/>
      <c r="J38" s="1225"/>
      <c r="K38" s="1225"/>
      <c r="L38" s="1225"/>
      <c r="M38" s="1323"/>
      <c r="N38" s="1323"/>
      <c r="AA38" s="1325"/>
      <c r="AE38" s="1325"/>
      <c r="AF38" s="1325"/>
      <c r="AG38" s="1336"/>
      <c r="AH38" s="1336"/>
      <c r="AI38" s="1336"/>
      <c r="AJ38" s="1336"/>
    </row>
    <row r="39" spans="1:36" ht="15" customHeight="1" x14ac:dyDescent="0.25">
      <c r="A39" s="1333"/>
      <c r="B39" s="1227" t="s">
        <v>581</v>
      </c>
      <c r="C39" s="207">
        <f t="shared" ref="C39:G39" si="6">C18</f>
        <v>7049677.9393699989</v>
      </c>
      <c r="D39" s="207">
        <f t="shared" si="6"/>
        <v>7078458.5274759978</v>
      </c>
      <c r="E39" s="207">
        <f t="shared" si="6"/>
        <v>7330057.6023144163</v>
      </c>
      <c r="F39" s="207">
        <f t="shared" si="6"/>
        <v>7348862.0735005271</v>
      </c>
      <c r="G39" s="207">
        <f t="shared" si="6"/>
        <v>7890188.2532929918</v>
      </c>
      <c r="H39" s="207"/>
      <c r="I39" s="1339"/>
      <c r="J39" s="1339"/>
      <c r="K39" s="1339"/>
      <c r="L39" s="1339"/>
      <c r="M39" s="1323"/>
      <c r="N39" s="1323"/>
      <c r="AE39" s="1325"/>
      <c r="AF39" s="1325"/>
      <c r="AG39" s="1336"/>
      <c r="AH39" s="1336"/>
    </row>
    <row r="40" spans="1:36" x14ac:dyDescent="0.25">
      <c r="A40" s="1334"/>
      <c r="B40" s="1227"/>
      <c r="C40" s="1916"/>
      <c r="D40" s="1227"/>
      <c r="E40" s="207"/>
      <c r="F40" s="207"/>
      <c r="G40" s="207"/>
      <c r="H40" s="207"/>
      <c r="I40" s="207"/>
      <c r="J40" s="207"/>
      <c r="K40" s="207"/>
      <c r="L40" s="207"/>
      <c r="M40" s="1323"/>
      <c r="N40" s="1323"/>
      <c r="P40" s="1340"/>
      <c r="AE40" s="1325"/>
      <c r="AF40" s="1325"/>
      <c r="AG40" s="1336"/>
      <c r="AH40" s="1336"/>
    </row>
    <row r="41" spans="1:36" x14ac:dyDescent="0.25">
      <c r="A41" s="1334"/>
      <c r="B41" s="1227"/>
      <c r="C41" s="1916"/>
      <c r="D41" s="1227"/>
      <c r="E41" s="207"/>
      <c r="F41" s="207"/>
      <c r="G41" s="207"/>
      <c r="H41" s="207"/>
      <c r="I41" s="207"/>
      <c r="J41" s="207"/>
      <c r="K41" s="207"/>
      <c r="L41" s="207"/>
      <c r="M41" s="1323"/>
      <c r="N41" s="1323"/>
      <c r="P41" s="1340"/>
    </row>
    <row r="42" spans="1:36" x14ac:dyDescent="0.25">
      <c r="A42" s="1334"/>
      <c r="B42" s="1227"/>
      <c r="C42" s="1916"/>
      <c r="D42" s="1227"/>
      <c r="E42" s="207"/>
      <c r="F42" s="207"/>
      <c r="G42" s="207"/>
      <c r="H42" s="207"/>
      <c r="I42" s="207"/>
      <c r="J42" s="207"/>
      <c r="K42" s="207"/>
      <c r="L42" s="207"/>
      <c r="M42" s="1323"/>
      <c r="N42" s="1323"/>
      <c r="P42" s="1340"/>
    </row>
    <row r="43" spans="1:36" x14ac:dyDescent="0.25">
      <c r="A43" s="1334"/>
      <c r="B43" s="1227"/>
      <c r="C43" s="1916"/>
      <c r="D43" s="1227"/>
      <c r="E43" s="207"/>
      <c r="F43" s="207"/>
      <c r="G43" s="207"/>
      <c r="H43" s="207"/>
      <c r="I43" s="207"/>
      <c r="J43" s="207"/>
      <c r="K43" s="207"/>
      <c r="L43" s="207"/>
      <c r="M43" s="1323"/>
      <c r="N43" s="1323"/>
      <c r="P43" s="1340"/>
    </row>
    <row r="44" spans="1:36" x14ac:dyDescent="0.25">
      <c r="A44" s="1334"/>
      <c r="B44" s="1227"/>
      <c r="C44" s="1916"/>
      <c r="D44" s="1227"/>
      <c r="E44" s="207"/>
      <c r="F44" s="207"/>
      <c r="G44" s="207"/>
      <c r="H44" s="207"/>
      <c r="I44" s="207"/>
      <c r="J44" s="207"/>
      <c r="K44" s="207"/>
      <c r="L44" s="207"/>
      <c r="M44" s="1323"/>
      <c r="N44" s="1323"/>
      <c r="P44" s="1340"/>
    </row>
    <row r="45" spans="1:36" x14ac:dyDescent="0.25">
      <c r="A45" s="1334"/>
      <c r="B45" s="1227"/>
      <c r="C45" s="1916"/>
      <c r="D45" s="1227"/>
      <c r="E45" s="207"/>
      <c r="F45" s="207"/>
      <c r="G45" s="207"/>
      <c r="H45" s="207"/>
      <c r="I45" s="207"/>
      <c r="J45" s="207"/>
      <c r="K45" s="207"/>
      <c r="L45" s="207"/>
      <c r="M45" s="1323"/>
      <c r="N45" s="1323"/>
      <c r="P45" s="1340"/>
    </row>
    <row r="46" spans="1:36" x14ac:dyDescent="0.25">
      <c r="A46" s="1337"/>
      <c r="B46" s="1337"/>
      <c r="C46" s="1337"/>
      <c r="D46" s="1337"/>
      <c r="E46" s="1337"/>
      <c r="F46" s="1337"/>
      <c r="G46" s="1337"/>
      <c r="H46" s="1337"/>
      <c r="I46" s="1337"/>
      <c r="J46" s="1337"/>
      <c r="K46" s="1337"/>
      <c r="L46" s="1337"/>
      <c r="AF46" s="1325"/>
    </row>
    <row r="47" spans="1:36" x14ac:dyDescent="0.25">
      <c r="A47" s="1316"/>
      <c r="B47" s="1316"/>
      <c r="C47" s="1316"/>
      <c r="D47" s="1316"/>
      <c r="E47" s="1316"/>
      <c r="F47" s="1316"/>
      <c r="G47" s="1316"/>
      <c r="H47" s="1316"/>
      <c r="I47" s="1316"/>
      <c r="J47" s="1316"/>
      <c r="K47" s="1316"/>
      <c r="L47" s="1316"/>
    </row>
    <row r="48" spans="1:36" ht="20.100000000000001" customHeight="1" x14ac:dyDescent="0.25">
      <c r="A48" s="1332"/>
      <c r="B48" s="472"/>
      <c r="C48" s="472"/>
      <c r="D48" s="472"/>
      <c r="E48" s="1316"/>
      <c r="F48" s="1316"/>
      <c r="G48" s="1316"/>
      <c r="H48" s="1316"/>
      <c r="I48" s="1333"/>
      <c r="J48" s="1341"/>
      <c r="K48" s="1337"/>
      <c r="L48" s="1342"/>
    </row>
    <row r="49" spans="1:13" ht="20.100000000000001" customHeight="1" x14ac:dyDescent="0.25">
      <c r="A49" s="1333"/>
      <c r="B49" s="1225"/>
      <c r="C49" s="1915"/>
      <c r="D49" s="1225"/>
      <c r="E49" s="1333"/>
      <c r="F49" s="1333"/>
      <c r="G49" s="1333"/>
      <c r="H49" s="1333"/>
      <c r="I49" s="1333"/>
      <c r="J49" s="1341"/>
      <c r="K49" s="1333"/>
      <c r="L49" s="1342"/>
    </row>
    <row r="50" spans="1:13" x14ac:dyDescent="0.25">
      <c r="A50" s="1334"/>
      <c r="B50" s="1227"/>
      <c r="C50" s="1916"/>
      <c r="D50" s="1227"/>
      <c r="E50" s="37"/>
      <c r="F50" s="37"/>
      <c r="G50" s="37"/>
      <c r="H50" s="37"/>
      <c r="I50" s="37"/>
      <c r="J50" s="1343"/>
      <c r="K50" s="37"/>
      <c r="L50" s="37"/>
    </row>
    <row r="51" spans="1:13" x14ac:dyDescent="0.25">
      <c r="A51" s="1334"/>
      <c r="B51" s="1227"/>
      <c r="C51" s="1916"/>
      <c r="D51" s="1227"/>
      <c r="E51" s="37"/>
      <c r="F51" s="37"/>
      <c r="G51" s="37"/>
      <c r="H51" s="37"/>
      <c r="I51" s="37"/>
      <c r="J51" s="1343"/>
      <c r="K51" s="37"/>
      <c r="L51" s="37"/>
    </row>
    <row r="52" spans="1:13" x14ac:dyDescent="0.25">
      <c r="A52" s="1334"/>
      <c r="B52" s="1227"/>
      <c r="C52" s="1916"/>
      <c r="D52" s="1227"/>
      <c r="E52" s="37"/>
      <c r="F52" s="37"/>
      <c r="G52" s="37"/>
      <c r="H52" s="37"/>
      <c r="I52" s="37"/>
      <c r="J52" s="1343"/>
      <c r="K52" s="37"/>
      <c r="L52" s="37"/>
    </row>
    <row r="53" spans="1:13" x14ac:dyDescent="0.25">
      <c r="A53" s="1334"/>
      <c r="B53" s="1227"/>
      <c r="C53" s="1916"/>
      <c r="D53" s="1227"/>
      <c r="E53" s="37"/>
      <c r="F53" s="37"/>
      <c r="G53" s="37"/>
      <c r="H53" s="37"/>
      <c r="I53" s="37"/>
      <c r="J53" s="1343"/>
      <c r="K53" s="37"/>
      <c r="L53" s="37"/>
    </row>
    <row r="54" spans="1:13" x14ac:dyDescent="0.25">
      <c r="A54" s="1334"/>
      <c r="B54" s="1227"/>
      <c r="C54" s="1916"/>
      <c r="D54" s="1227"/>
      <c r="E54" s="37"/>
      <c r="F54" s="37"/>
      <c r="G54" s="37"/>
      <c r="H54" s="37"/>
      <c r="I54" s="37"/>
      <c r="J54" s="1343"/>
      <c r="K54" s="37"/>
      <c r="L54" s="37"/>
    </row>
    <row r="55" spans="1:13" x14ac:dyDescent="0.25">
      <c r="A55" s="1334"/>
      <c r="B55" s="1227"/>
      <c r="C55" s="1916"/>
      <c r="D55" s="1227"/>
      <c r="E55" s="37"/>
      <c r="F55" s="37"/>
      <c r="G55" s="37"/>
      <c r="H55" s="37"/>
      <c r="I55" s="37"/>
      <c r="J55" s="1343"/>
      <c r="K55" s="37"/>
      <c r="L55" s="37"/>
    </row>
    <row r="56" spans="1:13" x14ac:dyDescent="0.25">
      <c r="A56" s="1337"/>
      <c r="B56" s="1337"/>
      <c r="C56" s="1337"/>
      <c r="D56" s="1337"/>
      <c r="E56" s="1337"/>
      <c r="F56" s="1337"/>
      <c r="G56" s="1337"/>
      <c r="H56" s="1337"/>
      <c r="I56" s="1337"/>
      <c r="J56" s="1344"/>
      <c r="K56" s="1337"/>
      <c r="L56" s="1337"/>
    </row>
    <row r="57" spans="1:13" x14ac:dyDescent="0.25">
      <c r="A57" s="1345"/>
      <c r="B57" s="1316"/>
      <c r="C57" s="1316"/>
      <c r="D57" s="1316"/>
      <c r="E57" s="1316"/>
      <c r="F57" s="1316"/>
      <c r="G57" s="1316"/>
      <c r="H57" s="1316"/>
      <c r="I57" s="1316"/>
      <c r="J57" s="1316"/>
      <c r="K57" s="1316"/>
      <c r="L57" s="1316"/>
    </row>
    <row r="58" spans="1:13" x14ac:dyDescent="0.25">
      <c r="A58" s="1337"/>
      <c r="B58" s="1316"/>
      <c r="C58" s="1316"/>
      <c r="D58" s="1316"/>
      <c r="E58" s="1316"/>
      <c r="F58" s="1316"/>
      <c r="G58" s="1316"/>
      <c r="H58" s="1316"/>
      <c r="I58" s="1316"/>
      <c r="J58" s="1316"/>
      <c r="K58" s="1316"/>
      <c r="L58" s="1316"/>
    </row>
    <row r="59" spans="1:13" x14ac:dyDescent="0.25">
      <c r="A59" s="1337"/>
      <c r="B59" s="1341"/>
      <c r="C59" s="1341"/>
      <c r="D59" s="1341"/>
      <c r="E59" s="1341"/>
      <c r="F59" s="1341"/>
      <c r="G59" s="1341"/>
      <c r="H59" s="1341"/>
      <c r="I59" s="1341"/>
      <c r="J59" s="1341"/>
      <c r="K59" s="1341"/>
      <c r="L59" s="1341"/>
    </row>
    <row r="60" spans="1:13" x14ac:dyDescent="0.25">
      <c r="A60" s="1345"/>
      <c r="B60" s="1337"/>
      <c r="C60" s="1337"/>
      <c r="D60" s="1337"/>
      <c r="E60" s="1337"/>
      <c r="F60" s="1337"/>
      <c r="G60" s="1337"/>
      <c r="H60" s="1337"/>
      <c r="I60" s="1337"/>
      <c r="J60" s="1337"/>
      <c r="K60" s="1337"/>
      <c r="L60" s="1337"/>
      <c r="M60" s="1337"/>
    </row>
    <row r="61" spans="1:13" x14ac:dyDescent="0.25">
      <c r="A61" s="1345"/>
      <c r="B61" s="1337"/>
      <c r="C61" s="1337"/>
      <c r="D61" s="1337"/>
      <c r="E61" s="1337"/>
      <c r="F61" s="1337"/>
      <c r="G61" s="1337"/>
      <c r="H61" s="1337"/>
      <c r="I61" s="1337"/>
      <c r="J61" s="1337"/>
      <c r="K61" s="1337"/>
      <c r="L61" s="1337"/>
      <c r="M61" s="1337"/>
    </row>
    <row r="62" spans="1:13" x14ac:dyDescent="0.25">
      <c r="A62" s="1346"/>
      <c r="B62" s="1347"/>
      <c r="C62" s="1347"/>
      <c r="D62" s="1347"/>
    </row>
    <row r="63" spans="1:13" x14ac:dyDescent="0.25">
      <c r="E63" s="1337"/>
      <c r="F63" s="1337"/>
      <c r="G63" s="1337"/>
      <c r="H63" s="1337"/>
      <c r="I63" s="1337"/>
      <c r="J63" s="1337"/>
      <c r="K63" s="1337"/>
      <c r="L63" s="1337"/>
      <c r="M63" s="1337"/>
    </row>
    <row r="64" spans="1:13" x14ac:dyDescent="0.25">
      <c r="A64" s="1345"/>
      <c r="B64" s="1337"/>
      <c r="C64" s="1337"/>
      <c r="D64" s="1337"/>
      <c r="E64" s="1337"/>
      <c r="F64" s="1337"/>
      <c r="G64" s="1337"/>
      <c r="H64" s="1337"/>
      <c r="I64" s="1337"/>
      <c r="J64" s="1337"/>
      <c r="K64" s="1337"/>
      <c r="L64" s="1337"/>
      <c r="M64" s="1337"/>
    </row>
    <row r="65" spans="1:13" x14ac:dyDescent="0.25">
      <c r="A65" s="1348"/>
    </row>
    <row r="66" spans="1:13" x14ac:dyDescent="0.25">
      <c r="A66" s="1345"/>
      <c r="B66" s="1337"/>
      <c r="C66" s="1337"/>
      <c r="D66" s="1337"/>
      <c r="E66" s="1337"/>
      <c r="F66" s="1337"/>
      <c r="G66" s="1337"/>
      <c r="H66" s="1337"/>
      <c r="I66" s="1337"/>
      <c r="J66" s="1337"/>
      <c r="K66" s="1337"/>
      <c r="L66" s="1337"/>
      <c r="M66" s="1337"/>
    </row>
    <row r="67" spans="1:13" x14ac:dyDescent="0.25">
      <c r="A67" s="1345"/>
      <c r="E67" s="1337"/>
      <c r="F67" s="1337"/>
      <c r="G67" s="1337"/>
      <c r="H67" s="1337"/>
      <c r="I67" s="1337"/>
      <c r="J67" s="1337"/>
      <c r="K67" s="1337"/>
      <c r="L67" s="1337"/>
      <c r="M67" s="1337"/>
    </row>
    <row r="68" spans="1:13" x14ac:dyDescent="0.25">
      <c r="A68" s="1348"/>
    </row>
    <row r="69" spans="1:13" x14ac:dyDescent="0.25">
      <c r="E69" s="1337"/>
      <c r="F69" s="1337"/>
      <c r="G69" s="1337"/>
      <c r="H69" s="1337"/>
      <c r="I69" s="1337"/>
      <c r="J69" s="1337"/>
      <c r="K69" s="1337"/>
      <c r="L69" s="1337"/>
      <c r="M69" s="1337"/>
    </row>
    <row r="70" spans="1:13" x14ac:dyDescent="0.25">
      <c r="A70" s="1345"/>
      <c r="E70" s="1337"/>
      <c r="F70" s="1337"/>
      <c r="G70" s="1337"/>
      <c r="H70" s="1337"/>
      <c r="I70" s="1337"/>
      <c r="J70" s="1337"/>
      <c r="K70" s="1337"/>
      <c r="L70" s="1337"/>
      <c r="M70" s="1337"/>
    </row>
    <row r="71" spans="1:13" x14ac:dyDescent="0.25">
      <c r="A71" s="1345"/>
      <c r="E71" s="1337"/>
      <c r="F71" s="1337"/>
      <c r="G71" s="1337"/>
      <c r="H71" s="1337"/>
      <c r="I71" s="1337"/>
      <c r="J71" s="1337"/>
      <c r="K71" s="1337"/>
      <c r="L71" s="1337"/>
      <c r="M71" s="1337"/>
    </row>
    <row r="72" spans="1:13" x14ac:dyDescent="0.25">
      <c r="A72" s="1348"/>
    </row>
    <row r="75" spans="1:13" ht="26.25" customHeight="1" x14ac:dyDescent="0.25"/>
  </sheetData>
  <mergeCells count="8">
    <mergeCell ref="A19:A24"/>
    <mergeCell ref="A2:J2"/>
    <mergeCell ref="L2:M2"/>
    <mergeCell ref="A5:A6"/>
    <mergeCell ref="A7:A12"/>
    <mergeCell ref="A13:A18"/>
    <mergeCell ref="C5:G5"/>
    <mergeCell ref="H5:L5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&amp;C51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4"/>
  <sheetViews>
    <sheetView view="pageBreakPreview" zoomScaleNormal="100" zoomScaleSheetLayoutView="100" workbookViewId="0">
      <selection activeCell="L13" sqref="L13"/>
    </sheetView>
  </sheetViews>
  <sheetFormatPr defaultRowHeight="12.75" x14ac:dyDescent="0.25"/>
  <cols>
    <col min="1" max="1" width="0.85546875" style="449" customWidth="1"/>
    <col min="2" max="2" width="11.28515625" style="449" customWidth="1"/>
    <col min="3" max="3" width="17.7109375" style="449" customWidth="1"/>
    <col min="4" max="9" width="9.140625" style="449" customWidth="1"/>
    <col min="10" max="10" width="0.85546875" style="450" customWidth="1"/>
    <col min="11" max="11" width="16.42578125" style="449" bestFit="1" customWidth="1"/>
    <col min="12" max="16384" width="9.140625" style="449"/>
  </cols>
  <sheetData>
    <row r="2" spans="1:17" ht="16.5" thickBot="1" x14ac:dyDescent="0.3">
      <c r="A2" s="2784" t="s">
        <v>613</v>
      </c>
      <c r="B2" s="2784"/>
      <c r="C2" s="2784"/>
      <c r="D2" s="2784"/>
      <c r="E2" s="2784"/>
      <c r="F2" s="2784"/>
      <c r="G2" s="2784"/>
      <c r="H2" s="2784"/>
      <c r="I2" s="2785" t="s">
        <v>588</v>
      </c>
      <c r="J2" s="2785"/>
    </row>
    <row r="3" spans="1:17" ht="15.75" x14ac:dyDescent="0.25">
      <c r="B3" s="487"/>
      <c r="C3" s="487"/>
      <c r="D3" s="487"/>
      <c r="E3" s="487"/>
      <c r="F3" s="487"/>
      <c r="G3" s="487"/>
      <c r="H3" s="487"/>
      <c r="I3" s="487"/>
      <c r="J3" s="486"/>
    </row>
    <row r="4" spans="1:17" s="453" customFormat="1" ht="17.25" customHeight="1" x14ac:dyDescent="0.2">
      <c r="A4" s="451"/>
      <c r="B4" s="1402"/>
      <c r="C4" s="1402"/>
      <c r="D4" s="2822" t="s">
        <v>724</v>
      </c>
      <c r="E4" s="2823"/>
      <c r="F4" s="2823"/>
      <c r="G4" s="2823"/>
      <c r="H4" s="2823"/>
      <c r="I4" s="2824"/>
      <c r="J4" s="452"/>
    </row>
    <row r="5" spans="1:17" s="453" customFormat="1" ht="12" customHeight="1" x14ac:dyDescent="0.2">
      <c r="A5" s="1502"/>
      <c r="B5" s="462"/>
      <c r="C5" s="451"/>
      <c r="D5" s="1508" t="s">
        <v>35</v>
      </c>
      <c r="E5" s="1509" t="s">
        <v>36</v>
      </c>
      <c r="F5" s="1499" t="s">
        <v>37</v>
      </c>
      <c r="G5" s="1509" t="s">
        <v>26</v>
      </c>
      <c r="H5" s="1509" t="s">
        <v>27</v>
      </c>
      <c r="I5" s="1499" t="s">
        <v>28</v>
      </c>
      <c r="J5" s="455"/>
    </row>
    <row r="6" spans="1:17" s="453" customFormat="1" ht="12" customHeight="1" x14ac:dyDescent="0.2">
      <c r="A6" s="451"/>
      <c r="B6" s="2825" t="s">
        <v>76</v>
      </c>
      <c r="C6" s="1924" t="s">
        <v>626</v>
      </c>
      <c r="D6" s="1292">
        <v>3221866.3079999993</v>
      </c>
      <c r="E6" s="1305">
        <v>5404893.0999999996</v>
      </c>
      <c r="F6" s="1950">
        <v>7249937.6359999999</v>
      </c>
      <c r="G6" s="1305">
        <v>8239428.3400000017</v>
      </c>
      <c r="H6" s="1305">
        <v>6212011.4000000004</v>
      </c>
      <c r="I6" s="1950">
        <v>5039154.4420000007</v>
      </c>
      <c r="J6" s="452"/>
    </row>
    <row r="7" spans="1:17" s="453" customFormat="1" ht="12" customHeight="1" x14ac:dyDescent="0.2">
      <c r="A7" s="451"/>
      <c r="B7" s="2825"/>
      <c r="C7" s="1511" t="s">
        <v>627</v>
      </c>
      <c r="D7" s="1527">
        <v>301920.24163257325</v>
      </c>
      <c r="E7" s="1529">
        <v>506714.03018485237</v>
      </c>
      <c r="F7" s="1512">
        <v>678957.83055653295</v>
      </c>
      <c r="G7" s="1529">
        <v>770712.28628375113</v>
      </c>
      <c r="H7" s="1529">
        <v>581539.10172891233</v>
      </c>
      <c r="I7" s="1512">
        <v>472230.86469680921</v>
      </c>
      <c r="J7" s="452"/>
    </row>
    <row r="8" spans="1:17" s="453" customFormat="1" ht="12" customHeight="1" x14ac:dyDescent="0.2">
      <c r="A8" s="451"/>
      <c r="B8" s="2826"/>
      <c r="C8" s="463" t="s">
        <v>629</v>
      </c>
      <c r="D8" s="81">
        <f>D6/D14</f>
        <v>0.4775413381739459</v>
      </c>
      <c r="E8" s="495">
        <f t="shared" ref="E8:I8" si="0">E6/E14</f>
        <v>0.56406448735011894</v>
      </c>
      <c r="F8" s="1504">
        <f t="shared" si="0"/>
        <v>0.61684337925951882</v>
      </c>
      <c r="G8" s="495">
        <f t="shared" si="0"/>
        <v>0.61133280083568364</v>
      </c>
      <c r="H8" s="495">
        <f t="shared" si="0"/>
        <v>0.59091435224600852</v>
      </c>
      <c r="I8" s="1504">
        <f t="shared" si="0"/>
        <v>0.57027740212952405</v>
      </c>
      <c r="J8" s="452"/>
      <c r="L8" s="2264"/>
      <c r="M8" s="456"/>
      <c r="Q8" s="456"/>
    </row>
    <row r="9" spans="1:17" s="453" customFormat="1" ht="12" customHeight="1" x14ac:dyDescent="0.2">
      <c r="A9" s="1502"/>
      <c r="B9" s="2826"/>
      <c r="C9" s="1501" t="s">
        <v>630</v>
      </c>
      <c r="D9" s="1541">
        <f>(D6-D34)/D34</f>
        <v>-7.2427567181538949E-2</v>
      </c>
      <c r="E9" s="1542">
        <f t="shared" ref="E9:I9" si="1">(E6-E34)/E34</f>
        <v>-5.7285807957627291E-2</v>
      </c>
      <c r="F9" s="1542">
        <f t="shared" si="1"/>
        <v>1.6352359025696841E-4</v>
      </c>
      <c r="G9" s="1541">
        <f t="shared" si="1"/>
        <v>0.16451448330876817</v>
      </c>
      <c r="H9" s="1542">
        <f t="shared" si="1"/>
        <v>-0.17695357540700637</v>
      </c>
      <c r="I9" s="1543">
        <f t="shared" si="1"/>
        <v>-0.29175690548868011</v>
      </c>
      <c r="J9" s="455"/>
      <c r="M9" s="456"/>
      <c r="Q9" s="456"/>
    </row>
    <row r="10" spans="1:17" s="453" customFormat="1" ht="12" customHeight="1" x14ac:dyDescent="0.2">
      <c r="A10" s="451"/>
      <c r="B10" s="2821" t="s">
        <v>83</v>
      </c>
      <c r="C10" s="1924" t="s">
        <v>626</v>
      </c>
      <c r="D10" s="1292">
        <v>3524913.6049599648</v>
      </c>
      <c r="E10" s="1305">
        <v>4177155.0898998603</v>
      </c>
      <c r="F10" s="1950">
        <v>4503349.9565540254</v>
      </c>
      <c r="G10" s="1305">
        <v>5238383.3016079981</v>
      </c>
      <c r="H10" s="1305">
        <v>4300529.6753499955</v>
      </c>
      <c r="I10" s="1950">
        <v>3797167.0099510001</v>
      </c>
      <c r="J10" s="452"/>
      <c r="M10" s="456"/>
      <c r="Q10" s="456"/>
    </row>
    <row r="11" spans="1:17" s="453" customFormat="1" ht="12" customHeight="1" x14ac:dyDescent="0.2">
      <c r="A11" s="451"/>
      <c r="B11" s="2770"/>
      <c r="C11" s="1511" t="s">
        <v>627</v>
      </c>
      <c r="D11" s="1527">
        <v>330318.72387159831</v>
      </c>
      <c r="E11" s="1529">
        <v>391612.38735884108</v>
      </c>
      <c r="F11" s="1512">
        <v>421739.45077212236</v>
      </c>
      <c r="G11" s="1529">
        <v>489995.93226790836</v>
      </c>
      <c r="H11" s="1529">
        <v>402595.23096843751</v>
      </c>
      <c r="I11" s="1512">
        <v>355841.33829319093</v>
      </c>
      <c r="J11" s="452"/>
      <c r="M11" s="456"/>
      <c r="Q11" s="456"/>
    </row>
    <row r="12" spans="1:17" s="453" customFormat="1" ht="12" customHeight="1" x14ac:dyDescent="0.2">
      <c r="A12" s="451"/>
      <c r="B12" s="2770"/>
      <c r="C12" s="463" t="s">
        <v>629</v>
      </c>
      <c r="D12" s="81">
        <f>D10/D14</f>
        <v>0.52245866182605416</v>
      </c>
      <c r="E12" s="495">
        <f t="shared" ref="E12:I12" si="2">E10/E14</f>
        <v>0.43593551264988106</v>
      </c>
      <c r="F12" s="1504">
        <f t="shared" si="2"/>
        <v>0.38315662074048112</v>
      </c>
      <c r="G12" s="495">
        <f t="shared" si="2"/>
        <v>0.38866719916431636</v>
      </c>
      <c r="H12" s="495">
        <f t="shared" si="2"/>
        <v>0.40908564775399153</v>
      </c>
      <c r="I12" s="1504">
        <f t="shared" si="2"/>
        <v>0.42972259787047595</v>
      </c>
      <c r="J12" s="452"/>
      <c r="M12" s="456"/>
      <c r="Q12" s="456"/>
    </row>
    <row r="13" spans="1:17" s="453" customFormat="1" ht="12" customHeight="1" x14ac:dyDescent="0.2">
      <c r="A13" s="1502"/>
      <c r="B13" s="2771"/>
      <c r="C13" s="1501" t="s">
        <v>630</v>
      </c>
      <c r="D13" s="1541">
        <f>(D10-D38)/D38</f>
        <v>4.1334729572524972E-2</v>
      </c>
      <c r="E13" s="1542">
        <f t="shared" ref="E13:I13" si="3">(E10-E38)/E38</f>
        <v>-2.0734847433603767E-3</v>
      </c>
      <c r="F13" s="1542">
        <f t="shared" si="3"/>
        <v>-8.2262119828608281E-3</v>
      </c>
      <c r="G13" s="1541">
        <f t="shared" si="3"/>
        <v>0.22342402058894786</v>
      </c>
      <c r="H13" s="1542">
        <f t="shared" si="3"/>
        <v>-6.1838754762362086E-2</v>
      </c>
      <c r="I13" s="1543">
        <f t="shared" si="3"/>
        <v>-0.13319636041072166</v>
      </c>
      <c r="J13" s="455"/>
      <c r="M13" s="456"/>
      <c r="Q13" s="456"/>
    </row>
    <row r="14" spans="1:17" s="453" customFormat="1" ht="12" customHeight="1" x14ac:dyDescent="0.2">
      <c r="A14" s="451"/>
      <c r="B14" s="2821" t="s">
        <v>8</v>
      </c>
      <c r="C14" s="1924" t="s">
        <v>626</v>
      </c>
      <c r="D14" s="1292">
        <f>D6+D10</f>
        <v>6746779.912959964</v>
      </c>
      <c r="E14" s="1305">
        <f>E6+E10</f>
        <v>9582048.1898998599</v>
      </c>
      <c r="F14" s="1950">
        <f t="shared" ref="F14:I14" si="4">F6+F10</f>
        <v>11753287.592554025</v>
      </c>
      <c r="G14" s="1292">
        <f>G6+G10</f>
        <v>13477811.641608</v>
      </c>
      <c r="H14" s="1305">
        <f t="shared" si="4"/>
        <v>10512541.075349996</v>
      </c>
      <c r="I14" s="1950">
        <f t="shared" si="4"/>
        <v>8836321.4519510008</v>
      </c>
      <c r="J14" s="452"/>
      <c r="L14" s="456"/>
      <c r="M14" s="456"/>
      <c r="N14" s="456"/>
      <c r="O14" s="456"/>
      <c r="P14" s="456"/>
      <c r="Q14" s="456"/>
    </row>
    <row r="15" spans="1:17" s="453" customFormat="1" ht="12" customHeight="1" x14ac:dyDescent="0.2">
      <c r="A15" s="1502"/>
      <c r="B15" s="2771"/>
      <c r="C15" s="1513" t="s">
        <v>627</v>
      </c>
      <c r="D15" s="1951">
        <f>D7+D11</f>
        <v>632238.96550417156</v>
      </c>
      <c r="E15" s="1952">
        <f t="shared" ref="E15:I15" si="5">E7+E11</f>
        <v>898326.41754369345</v>
      </c>
      <c r="F15" s="1953">
        <f t="shared" si="5"/>
        <v>1100697.2813286553</v>
      </c>
      <c r="G15" s="1951">
        <f t="shared" si="5"/>
        <v>1260708.2185516595</v>
      </c>
      <c r="H15" s="1952">
        <f t="shared" si="5"/>
        <v>984134.33269734983</v>
      </c>
      <c r="I15" s="1953">
        <f t="shared" si="5"/>
        <v>828072.20299000014</v>
      </c>
      <c r="J15" s="455"/>
      <c r="L15" s="456"/>
      <c r="M15" s="456"/>
      <c r="N15" s="456"/>
      <c r="O15" s="456"/>
      <c r="P15" s="456"/>
      <c r="Q15" s="456"/>
    </row>
    <row r="16" spans="1:17" s="453" customFormat="1" ht="12" customHeight="1" x14ac:dyDescent="0.2">
      <c r="A16" s="451"/>
      <c r="B16" s="1514"/>
      <c r="C16" s="491"/>
      <c r="D16" s="1503"/>
      <c r="E16" s="491"/>
      <c r="F16" s="1507"/>
      <c r="G16" s="491"/>
      <c r="H16" s="491"/>
      <c r="I16" s="462"/>
      <c r="J16" s="452"/>
      <c r="M16" s="456"/>
      <c r="Q16" s="456"/>
    </row>
    <row r="17" spans="1:19" s="453" customFormat="1" ht="12" customHeight="1" x14ac:dyDescent="0.2">
      <c r="A17" s="451"/>
      <c r="B17" s="489"/>
      <c r="C17" s="489"/>
      <c r="D17" s="489"/>
      <c r="E17" s="489"/>
      <c r="F17" s="489"/>
      <c r="G17" s="489"/>
      <c r="H17" s="489"/>
      <c r="I17" s="451"/>
      <c r="J17" s="451"/>
      <c r="M17" s="456"/>
      <c r="Q17" s="456"/>
    </row>
    <row r="18" spans="1:19" s="1536" customFormat="1" ht="12" customHeight="1" x14ac:dyDescent="0.2">
      <c r="A18" s="489"/>
      <c r="D18" s="1538"/>
      <c r="E18" s="1538"/>
      <c r="F18" s="1538"/>
      <c r="G18" s="1538"/>
      <c r="H18" s="1538"/>
      <c r="I18" s="1538"/>
      <c r="J18" s="489"/>
      <c r="M18" s="1539"/>
      <c r="Q18" s="1539"/>
    </row>
    <row r="19" spans="1:19" s="1536" customFormat="1" ht="12" customHeight="1" x14ac:dyDescent="0.2">
      <c r="A19" s="489"/>
      <c r="D19" s="1538"/>
      <c r="E19" s="1538"/>
      <c r="F19" s="1538"/>
      <c r="G19" s="1538"/>
      <c r="H19" s="1538"/>
      <c r="I19" s="1538"/>
      <c r="J19" s="489"/>
      <c r="L19" s="489"/>
      <c r="M19" s="490"/>
      <c r="N19" s="490"/>
      <c r="O19" s="490"/>
      <c r="P19" s="490"/>
      <c r="Q19" s="490"/>
      <c r="R19" s="490"/>
      <c r="S19" s="489"/>
    </row>
    <row r="20" spans="1:19" s="1536" customFormat="1" ht="12" customHeight="1" x14ac:dyDescent="0.2">
      <c r="A20" s="489"/>
      <c r="I20" s="489"/>
      <c r="J20" s="489"/>
      <c r="L20" s="490"/>
      <c r="M20" s="491"/>
      <c r="N20" s="491"/>
      <c r="O20" s="491"/>
      <c r="P20" s="491"/>
      <c r="Q20" s="491"/>
      <c r="R20" s="491"/>
      <c r="S20" s="491"/>
    </row>
    <row r="21" spans="1:19" s="1536" customFormat="1" ht="12" customHeight="1" x14ac:dyDescent="0.2">
      <c r="A21" s="489"/>
      <c r="I21" s="489"/>
      <c r="J21" s="489"/>
      <c r="L21" s="490"/>
      <c r="M21" s="491"/>
      <c r="N21" s="491"/>
      <c r="O21" s="491"/>
      <c r="P21" s="491"/>
      <c r="Q21" s="491"/>
      <c r="R21" s="491"/>
      <c r="S21" s="491"/>
    </row>
    <row r="22" spans="1:19" s="1536" customFormat="1" ht="12" customHeight="1" x14ac:dyDescent="0.2">
      <c r="A22" s="489"/>
      <c r="B22" s="489"/>
      <c r="C22" s="490" t="s">
        <v>35</v>
      </c>
      <c r="D22" s="490" t="s">
        <v>36</v>
      </c>
      <c r="E22" s="490" t="s">
        <v>37</v>
      </c>
      <c r="F22" s="490" t="s">
        <v>26</v>
      </c>
      <c r="G22" s="490" t="s">
        <v>27</v>
      </c>
      <c r="H22" s="490" t="s">
        <v>28</v>
      </c>
      <c r="J22" s="489"/>
      <c r="M22" s="1539"/>
      <c r="Q22" s="1539"/>
    </row>
    <row r="23" spans="1:19" s="1536" customFormat="1" ht="12" customHeight="1" x14ac:dyDescent="0.2">
      <c r="A23" s="489"/>
      <c r="B23" s="490" t="s">
        <v>76</v>
      </c>
      <c r="C23" s="492">
        <f>D8</f>
        <v>0.4775413381739459</v>
      </c>
      <c r="D23" s="492">
        <f t="shared" ref="D23:H23" si="6">E8</f>
        <v>0.56406448735011894</v>
      </c>
      <c r="E23" s="492">
        <f t="shared" si="6"/>
        <v>0.61684337925951882</v>
      </c>
      <c r="F23" s="492">
        <f t="shared" si="6"/>
        <v>0.61133280083568364</v>
      </c>
      <c r="G23" s="492">
        <f t="shared" si="6"/>
        <v>0.59091435224600852</v>
      </c>
      <c r="H23" s="492">
        <f t="shared" si="6"/>
        <v>0.57027740212952405</v>
      </c>
      <c r="J23" s="489"/>
      <c r="M23" s="1539"/>
      <c r="Q23" s="1539"/>
    </row>
    <row r="24" spans="1:19" s="1536" customFormat="1" ht="20.100000000000001" customHeight="1" x14ac:dyDescent="0.2">
      <c r="A24" s="489"/>
      <c r="B24" s="490" t="s">
        <v>83</v>
      </c>
      <c r="C24" s="492">
        <f>D12</f>
        <v>0.52245866182605416</v>
      </c>
      <c r="D24" s="492">
        <f t="shared" ref="D24:H24" si="7">E12</f>
        <v>0.43593551264988106</v>
      </c>
      <c r="E24" s="492">
        <f t="shared" si="7"/>
        <v>0.38315662074048112</v>
      </c>
      <c r="F24" s="492">
        <f t="shared" si="7"/>
        <v>0.38866719916431636</v>
      </c>
      <c r="G24" s="492">
        <f t="shared" si="7"/>
        <v>0.40908564775399153</v>
      </c>
      <c r="H24" s="492">
        <f t="shared" si="7"/>
        <v>0.42972259787047595</v>
      </c>
      <c r="J24" s="489"/>
      <c r="M24" s="1539"/>
      <c r="Q24" s="1539"/>
    </row>
    <row r="25" spans="1:19" s="1536" customFormat="1" ht="12" customHeight="1" x14ac:dyDescent="0.25">
      <c r="A25" s="1540"/>
      <c r="B25" s="490" t="s">
        <v>8</v>
      </c>
      <c r="C25" s="493">
        <v>1</v>
      </c>
      <c r="D25" s="493">
        <v>1</v>
      </c>
      <c r="E25" s="493">
        <v>1</v>
      </c>
      <c r="F25" s="493">
        <v>1</v>
      </c>
      <c r="G25" s="493">
        <v>1</v>
      </c>
      <c r="H25" s="493">
        <v>1</v>
      </c>
      <c r="J25" s="1540"/>
      <c r="M25" s="1539"/>
      <c r="Q25" s="1539"/>
    </row>
    <row r="26" spans="1:19" s="1536" customFormat="1" ht="12" customHeight="1" x14ac:dyDescent="0.2">
      <c r="A26" s="489"/>
      <c r="B26" s="1537"/>
      <c r="C26" s="1537"/>
      <c r="D26" s="1537"/>
      <c r="E26" s="1537"/>
      <c r="F26" s="1537"/>
      <c r="G26" s="1537"/>
      <c r="H26" s="1537"/>
      <c r="I26" s="1537"/>
      <c r="J26" s="489"/>
      <c r="M26" s="1539"/>
      <c r="Q26" s="1539"/>
    </row>
    <row r="27" spans="1:19" s="453" customFormat="1" ht="12" customHeight="1" x14ac:dyDescent="0.2">
      <c r="A27" s="451"/>
      <c r="I27" s="451"/>
      <c r="J27" s="451"/>
      <c r="M27" s="456"/>
      <c r="Q27" s="456"/>
    </row>
    <row r="28" spans="1:19" s="453" customFormat="1" ht="12" customHeight="1" x14ac:dyDescent="0.2">
      <c r="A28" s="451"/>
      <c r="I28" s="451"/>
      <c r="J28" s="451"/>
      <c r="M28" s="456"/>
      <c r="Q28" s="456"/>
    </row>
    <row r="29" spans="1:19" s="453" customFormat="1" ht="12" customHeight="1" x14ac:dyDescent="0.2">
      <c r="A29" s="451"/>
      <c r="I29" s="451"/>
      <c r="J29" s="451"/>
      <c r="M29" s="456"/>
      <c r="Q29" s="456"/>
    </row>
    <row r="30" spans="1:19" s="453" customFormat="1" ht="12" customHeight="1" x14ac:dyDescent="0.2">
      <c r="A30" s="451"/>
      <c r="I30" s="451"/>
      <c r="J30" s="451"/>
      <c r="M30" s="456"/>
      <c r="Q30" s="456"/>
    </row>
    <row r="31" spans="1:19" s="453" customFormat="1" ht="12" customHeight="1" x14ac:dyDescent="0.25">
      <c r="A31" s="451"/>
      <c r="B31" s="451"/>
      <c r="C31" s="451"/>
      <c r="D31" s="1349"/>
      <c r="E31" s="494"/>
      <c r="F31" s="494"/>
      <c r="G31" s="451"/>
      <c r="H31" s="451"/>
      <c r="I31" s="451"/>
      <c r="J31" s="451"/>
      <c r="M31" s="456"/>
      <c r="Q31" s="456"/>
    </row>
    <row r="32" spans="1:19" s="453" customFormat="1" ht="17.25" customHeight="1" x14ac:dyDescent="0.2">
      <c r="A32" s="451"/>
      <c r="B32" s="1515"/>
      <c r="C32" s="1515"/>
      <c r="D32" s="2815" t="s">
        <v>586</v>
      </c>
      <c r="E32" s="2816"/>
      <c r="F32" s="2816"/>
      <c r="G32" s="2816"/>
      <c r="H32" s="2816"/>
      <c r="I32" s="2817"/>
      <c r="J32" s="451"/>
      <c r="M32" s="456"/>
      <c r="Q32" s="456"/>
    </row>
    <row r="33" spans="1:17" ht="12" customHeight="1" x14ac:dyDescent="0.25">
      <c r="A33" s="1502"/>
      <c r="B33" s="1516"/>
      <c r="C33" s="1517"/>
      <c r="D33" s="1518" t="s">
        <v>35</v>
      </c>
      <c r="E33" s="1519" t="s">
        <v>36</v>
      </c>
      <c r="F33" s="1500" t="s">
        <v>37</v>
      </c>
      <c r="G33" s="1519" t="s">
        <v>26</v>
      </c>
      <c r="H33" s="1519" t="s">
        <v>27</v>
      </c>
      <c r="I33" s="1500" t="s">
        <v>28</v>
      </c>
      <c r="J33" s="455"/>
    </row>
    <row r="34" spans="1:17" ht="12" customHeight="1" x14ac:dyDescent="0.25">
      <c r="A34" s="451"/>
      <c r="B34" s="2818" t="s">
        <v>76</v>
      </c>
      <c r="C34" s="1520" t="s">
        <v>626</v>
      </c>
      <c r="D34" s="1294">
        <v>3473439.048</v>
      </c>
      <c r="E34" s="1532">
        <v>5733331.6349999988</v>
      </c>
      <c r="F34" s="1521">
        <v>7248752.2940000016</v>
      </c>
      <c r="G34" s="1532">
        <v>7075419.3770000003</v>
      </c>
      <c r="H34" s="1532">
        <v>7547583.2399999974</v>
      </c>
      <c r="I34" s="1521">
        <v>7115006.8119999999</v>
      </c>
      <c r="J34" s="451"/>
    </row>
    <row r="35" spans="1:17" ht="12" customHeight="1" x14ac:dyDescent="0.25">
      <c r="A35" s="451"/>
      <c r="B35" s="2818"/>
      <c r="C35" s="1522" t="s">
        <v>628</v>
      </c>
      <c r="D35" s="1300">
        <v>325975.59801363637</v>
      </c>
      <c r="E35" s="1533">
        <v>537867.89925917028</v>
      </c>
      <c r="F35" s="1523">
        <v>680016.62342454668</v>
      </c>
      <c r="G35" s="1533">
        <v>663611.86537967145</v>
      </c>
      <c r="H35" s="1533">
        <v>707574.72179476428</v>
      </c>
      <c r="I35" s="1523">
        <v>667241.86146164523</v>
      </c>
      <c r="J35" s="451"/>
    </row>
    <row r="36" spans="1:17" ht="12" customHeight="1" x14ac:dyDescent="0.25">
      <c r="A36" s="451"/>
      <c r="B36" s="2819"/>
      <c r="C36" s="1522" t="s">
        <v>629</v>
      </c>
      <c r="D36" s="1530">
        <v>0.50644777772072946</v>
      </c>
      <c r="E36" s="1534">
        <v>0.57800541311703757</v>
      </c>
      <c r="F36" s="580">
        <v>0.61485049760074018</v>
      </c>
      <c r="G36" s="1534">
        <v>0.62299200677944244</v>
      </c>
      <c r="H36" s="1534">
        <v>0.6221433812379209</v>
      </c>
      <c r="I36" s="580">
        <v>0.61892976842026326</v>
      </c>
      <c r="J36" s="451"/>
      <c r="L36" s="465"/>
      <c r="M36" s="465"/>
      <c r="N36" s="465"/>
      <c r="O36" s="465"/>
      <c r="P36" s="465"/>
      <c r="Q36" s="465"/>
    </row>
    <row r="37" spans="1:17" ht="12" customHeight="1" x14ac:dyDescent="0.25">
      <c r="A37" s="1502"/>
      <c r="B37" s="2819"/>
      <c r="C37" s="1524" t="s">
        <v>630</v>
      </c>
      <c r="D37" s="1544">
        <v>-0.12674764015096376</v>
      </c>
      <c r="E37" s="1545">
        <v>-5.2518981664344246E-2</v>
      </c>
      <c r="F37" s="1545">
        <v>-8.1877768879478521E-2</v>
      </c>
      <c r="G37" s="1544">
        <v>-0.27384123075546479</v>
      </c>
      <c r="H37" s="1545">
        <v>0.14065223628080212</v>
      </c>
      <c r="I37" s="1546">
        <v>0.46478168517641094</v>
      </c>
      <c r="J37" s="455"/>
      <c r="L37" s="465"/>
      <c r="M37" s="465"/>
      <c r="N37" s="465"/>
      <c r="O37" s="465"/>
      <c r="P37" s="465"/>
      <c r="Q37" s="465"/>
    </row>
    <row r="38" spans="1:17" ht="12" customHeight="1" x14ac:dyDescent="0.25">
      <c r="A38" s="451"/>
      <c r="B38" s="2820" t="s">
        <v>83</v>
      </c>
      <c r="C38" s="1520" t="s">
        <v>626</v>
      </c>
      <c r="D38" s="1294">
        <v>3384995.7221795204</v>
      </c>
      <c r="E38" s="1532">
        <v>4185834.3535702219</v>
      </c>
      <c r="F38" s="1521">
        <v>4540702.739843132</v>
      </c>
      <c r="G38" s="1532">
        <v>4281739.7839600015</v>
      </c>
      <c r="H38" s="1532">
        <v>4583998.4301000023</v>
      </c>
      <c r="I38" s="1521">
        <v>4380654.2064708332</v>
      </c>
      <c r="J38" s="451"/>
    </row>
    <row r="39" spans="1:17" ht="12" customHeight="1" x14ac:dyDescent="0.25">
      <c r="A39" s="451"/>
      <c r="B39" s="2773"/>
      <c r="C39" s="1522" t="s">
        <v>628</v>
      </c>
      <c r="D39" s="1300">
        <v>317675.36138180428</v>
      </c>
      <c r="E39" s="1533">
        <v>392690.68557930749</v>
      </c>
      <c r="F39" s="1523">
        <v>425970.3214963678</v>
      </c>
      <c r="G39" s="1533">
        <v>401589.38625470095</v>
      </c>
      <c r="H39" s="1533">
        <v>429743.04631659109</v>
      </c>
      <c r="I39" s="1523">
        <v>410815.6104946516</v>
      </c>
      <c r="J39" s="451"/>
    </row>
    <row r="40" spans="1:17" ht="12" customHeight="1" x14ac:dyDescent="0.25">
      <c r="A40" s="451"/>
      <c r="B40" s="2773"/>
      <c r="C40" s="1522" t="s">
        <v>629</v>
      </c>
      <c r="D40" s="1530">
        <v>0.49355222227927054</v>
      </c>
      <c r="E40" s="1534">
        <v>0.42199458688296243</v>
      </c>
      <c r="F40" s="580">
        <v>0.38514950239925982</v>
      </c>
      <c r="G40" s="1534">
        <v>0.37700799322055756</v>
      </c>
      <c r="H40" s="1534">
        <v>0.3778566187620791</v>
      </c>
      <c r="I40" s="580">
        <v>0.3810702315797368</v>
      </c>
      <c r="J40" s="451"/>
    </row>
    <row r="41" spans="1:17" ht="12" customHeight="1" x14ac:dyDescent="0.25">
      <c r="A41" s="1502"/>
      <c r="B41" s="2774"/>
      <c r="C41" s="1524" t="s">
        <v>630</v>
      </c>
      <c r="D41" s="1544">
        <v>-0.17956242575333142</v>
      </c>
      <c r="E41" s="1545">
        <v>-8.1295669721264691E-3</v>
      </c>
      <c r="F41" s="1545">
        <v>-4.9934950954415316E-2</v>
      </c>
      <c r="G41" s="1544">
        <v>-0.22897524975660477</v>
      </c>
      <c r="H41" s="1545">
        <v>0.11652493004918607</v>
      </c>
      <c r="I41" s="1546">
        <v>0.22570830217717885</v>
      </c>
      <c r="J41" s="455"/>
    </row>
    <row r="42" spans="1:17" ht="12" customHeight="1" x14ac:dyDescent="0.25">
      <c r="A42" s="451"/>
      <c r="B42" s="2820" t="s">
        <v>8</v>
      </c>
      <c r="C42" s="1520" t="s">
        <v>626</v>
      </c>
      <c r="D42" s="1294">
        <v>6858434.7701795204</v>
      </c>
      <c r="E42" s="1532">
        <v>9919165.9885702208</v>
      </c>
      <c r="F42" s="1521">
        <v>11789455.033843134</v>
      </c>
      <c r="G42" s="1532">
        <v>11357159.160960002</v>
      </c>
      <c r="H42" s="1532">
        <v>12131581.6701</v>
      </c>
      <c r="I42" s="1521">
        <v>11495661.018470833</v>
      </c>
      <c r="J42" s="451"/>
    </row>
    <row r="43" spans="1:17" ht="12" customHeight="1" x14ac:dyDescent="0.25">
      <c r="A43" s="1502"/>
      <c r="B43" s="2774"/>
      <c r="C43" s="1524" t="s">
        <v>628</v>
      </c>
      <c r="D43" s="1531">
        <v>643650.95939544064</v>
      </c>
      <c r="E43" s="1535">
        <v>930558.58483847778</v>
      </c>
      <c r="F43" s="1525">
        <v>1105986.9449209145</v>
      </c>
      <c r="G43" s="1535">
        <v>1065201.2516343724</v>
      </c>
      <c r="H43" s="1535">
        <v>1137317.7681113554</v>
      </c>
      <c r="I43" s="1525">
        <v>1078057.4719562968</v>
      </c>
      <c r="J43" s="455"/>
    </row>
    <row r="44" spans="1:17" ht="12" customHeight="1" x14ac:dyDescent="0.25">
      <c r="A44" s="451"/>
      <c r="B44" s="1514"/>
      <c r="C44" s="491"/>
      <c r="D44" s="1503"/>
      <c r="E44" s="491"/>
      <c r="F44" s="1507"/>
      <c r="G44" s="491"/>
      <c r="H44" s="491"/>
      <c r="I44" s="462"/>
    </row>
    <row r="45" spans="1:17" ht="12" customHeight="1" x14ac:dyDescent="0.25">
      <c r="A45" s="451"/>
      <c r="B45" s="1402"/>
      <c r="C45" s="1402"/>
      <c r="D45" s="1402"/>
      <c r="E45" s="1402"/>
      <c r="F45" s="1402"/>
      <c r="G45" s="1402"/>
      <c r="H45" s="1402"/>
      <c r="I45" s="1402"/>
      <c r="J45" s="451"/>
    </row>
    <row r="46" spans="1:17" ht="12" customHeight="1" x14ac:dyDescent="0.25">
      <c r="A46" s="451"/>
      <c r="B46" s="451"/>
      <c r="C46" s="1399" t="s">
        <v>76</v>
      </c>
      <c r="D46" s="1547">
        <v>3022299</v>
      </c>
      <c r="E46" s="1547">
        <v>4959080.9730000002</v>
      </c>
      <c r="F46" s="1547">
        <v>5975820.148</v>
      </c>
      <c r="G46" s="1547">
        <v>8025690.6950000003</v>
      </c>
      <c r="H46" s="1547">
        <v>5775140.5480000013</v>
      </c>
      <c r="I46" s="1547">
        <v>5765037.4440000011</v>
      </c>
      <c r="J46" s="1548"/>
    </row>
    <row r="47" spans="1:17" ht="12" customHeight="1" x14ac:dyDescent="0.25">
      <c r="A47" s="451"/>
      <c r="C47" s="1399" t="s">
        <v>83</v>
      </c>
      <c r="D47" s="1547">
        <v>4226541</v>
      </c>
      <c r="E47" s="1547">
        <v>3467495.8624540018</v>
      </c>
      <c r="F47" s="1547">
        <v>3640939.5159031171</v>
      </c>
      <c r="G47" s="1547">
        <v>4452870.8052891511</v>
      </c>
      <c r="H47" s="1547">
        <v>3629173.4627229953</v>
      </c>
      <c r="I47" s="1547">
        <v>3655372.8897509342</v>
      </c>
      <c r="J47" s="1548"/>
    </row>
    <row r="48" spans="1:17" ht="12" customHeight="1" x14ac:dyDescent="0.25">
      <c r="A48" s="451"/>
      <c r="C48" s="1399"/>
      <c r="D48" s="1547">
        <v>7248840</v>
      </c>
      <c r="E48" s="1547">
        <v>8426576.835454002</v>
      </c>
      <c r="F48" s="1547">
        <v>9616759.6639031172</v>
      </c>
      <c r="G48" s="1547">
        <v>12478561.500289151</v>
      </c>
      <c r="H48" s="1547">
        <v>9404314.0107229967</v>
      </c>
      <c r="I48" s="1547">
        <v>9420410.3337509353</v>
      </c>
      <c r="J48" s="1548"/>
    </row>
    <row r="49" spans="1:10" ht="12" customHeight="1" x14ac:dyDescent="0.25">
      <c r="A49" s="451"/>
      <c r="I49" s="453"/>
      <c r="J49" s="451"/>
    </row>
    <row r="50" spans="1:10" ht="12" customHeight="1" x14ac:dyDescent="0.25">
      <c r="A50" s="451"/>
      <c r="I50" s="453"/>
      <c r="J50" s="451"/>
    </row>
    <row r="51" spans="1:10" ht="12" customHeight="1" x14ac:dyDescent="0.25">
      <c r="A51" s="451"/>
      <c r="B51" s="451"/>
      <c r="C51" s="463" t="s">
        <v>35</v>
      </c>
      <c r="D51" s="463" t="s">
        <v>36</v>
      </c>
      <c r="E51" s="463" t="s">
        <v>37</v>
      </c>
      <c r="F51" s="463" t="s">
        <v>26</v>
      </c>
      <c r="G51" s="463" t="s">
        <v>27</v>
      </c>
      <c r="H51" s="463" t="s">
        <v>28</v>
      </c>
      <c r="I51" s="1402"/>
      <c r="J51" s="451"/>
    </row>
    <row r="52" spans="1:10" ht="12" customHeight="1" x14ac:dyDescent="0.25">
      <c r="A52" s="451"/>
      <c r="B52" s="463" t="s">
        <v>76</v>
      </c>
      <c r="C52" s="495">
        <f t="shared" ref="C52:H52" si="8">D36</f>
        <v>0.50644777772072946</v>
      </c>
      <c r="D52" s="495">
        <f t="shared" si="8"/>
        <v>0.57800541311703757</v>
      </c>
      <c r="E52" s="495">
        <f t="shared" si="8"/>
        <v>0.61485049760074018</v>
      </c>
      <c r="F52" s="495">
        <f t="shared" si="8"/>
        <v>0.62299200677944244</v>
      </c>
      <c r="G52" s="495">
        <f t="shared" si="8"/>
        <v>0.6221433812379209</v>
      </c>
      <c r="H52" s="495">
        <f t="shared" si="8"/>
        <v>0.61892976842026326</v>
      </c>
      <c r="I52" s="451"/>
      <c r="J52" s="451"/>
    </row>
    <row r="53" spans="1:10" ht="12" customHeight="1" x14ac:dyDescent="0.25">
      <c r="A53" s="451"/>
      <c r="B53" s="463" t="s">
        <v>83</v>
      </c>
      <c r="C53" s="495">
        <f t="shared" ref="C53:H53" si="9">D40</f>
        <v>0.49355222227927054</v>
      </c>
      <c r="D53" s="495">
        <f t="shared" si="9"/>
        <v>0.42199458688296243</v>
      </c>
      <c r="E53" s="495">
        <f t="shared" si="9"/>
        <v>0.38514950239925982</v>
      </c>
      <c r="F53" s="495">
        <f t="shared" si="9"/>
        <v>0.37700799322055756</v>
      </c>
      <c r="G53" s="495">
        <f t="shared" si="9"/>
        <v>0.3778566187620791</v>
      </c>
      <c r="H53" s="495">
        <f t="shared" si="9"/>
        <v>0.3810702315797368</v>
      </c>
      <c r="I53" s="451"/>
      <c r="J53" s="451"/>
    </row>
    <row r="54" spans="1:10" ht="12" customHeight="1" x14ac:dyDescent="0.25">
      <c r="A54" s="451"/>
      <c r="B54" s="463" t="s">
        <v>8</v>
      </c>
      <c r="C54" s="496"/>
      <c r="D54" s="496"/>
      <c r="E54" s="496"/>
      <c r="F54" s="496"/>
      <c r="G54" s="496"/>
      <c r="H54" s="496"/>
      <c r="I54" s="451"/>
      <c r="J54" s="451"/>
    </row>
    <row r="55" spans="1:10" ht="12" customHeight="1" x14ac:dyDescent="0.25">
      <c r="A55" s="451"/>
      <c r="B55" s="463"/>
      <c r="C55" s="494"/>
      <c r="D55" s="494"/>
      <c r="E55" s="494"/>
      <c r="F55" s="494"/>
      <c r="G55" s="494"/>
      <c r="H55" s="494"/>
      <c r="I55" s="451"/>
      <c r="J55" s="451"/>
    </row>
    <row r="56" spans="1:10" ht="12" customHeight="1" x14ac:dyDescent="0.25">
      <c r="A56" s="451"/>
      <c r="B56" s="451"/>
      <c r="C56" s="451"/>
      <c r="D56" s="451"/>
      <c r="E56" s="451"/>
      <c r="F56" s="451"/>
      <c r="G56" s="451"/>
      <c r="H56" s="451"/>
      <c r="I56" s="451"/>
      <c r="J56" s="451"/>
    </row>
    <row r="57" spans="1:10" ht="12" customHeight="1" x14ac:dyDescent="0.25">
      <c r="A57" s="451"/>
      <c r="B57" s="451"/>
      <c r="C57" s="463"/>
      <c r="D57" s="463"/>
      <c r="E57" s="463"/>
      <c r="F57" s="463"/>
      <c r="G57" s="463"/>
      <c r="H57" s="463"/>
      <c r="I57" s="451"/>
      <c r="J57" s="451"/>
    </row>
    <row r="58" spans="1:10" ht="12" customHeight="1" x14ac:dyDescent="0.25">
      <c r="A58" s="451"/>
      <c r="B58" s="463"/>
      <c r="C58" s="495"/>
      <c r="D58" s="495"/>
      <c r="E58" s="495"/>
      <c r="F58" s="495"/>
      <c r="G58" s="495"/>
      <c r="H58" s="495"/>
      <c r="I58" s="451"/>
      <c r="J58" s="451"/>
    </row>
    <row r="59" spans="1:10" ht="12" customHeight="1" x14ac:dyDescent="0.25">
      <c r="A59" s="451"/>
      <c r="B59" s="463"/>
      <c r="C59" s="495"/>
      <c r="D59" s="495"/>
      <c r="E59" s="495"/>
      <c r="F59" s="495"/>
      <c r="G59" s="495"/>
      <c r="H59" s="495"/>
      <c r="I59" s="451"/>
      <c r="J59" s="451"/>
    </row>
    <row r="60" spans="1:10" ht="12" customHeight="1" x14ac:dyDescent="0.25">
      <c r="A60" s="451"/>
      <c r="B60" s="463"/>
      <c r="C60" s="496"/>
      <c r="D60" s="496"/>
      <c r="E60" s="496"/>
      <c r="F60" s="496"/>
      <c r="G60" s="496"/>
      <c r="H60" s="496"/>
      <c r="I60" s="451"/>
      <c r="J60" s="451"/>
    </row>
    <row r="61" spans="1:10" ht="12" customHeight="1" x14ac:dyDescent="0.25">
      <c r="A61" s="451"/>
      <c r="B61" s="451"/>
      <c r="C61" s="451"/>
      <c r="D61" s="451"/>
      <c r="E61" s="451"/>
      <c r="F61" s="451"/>
      <c r="G61" s="451"/>
      <c r="H61" s="451"/>
      <c r="I61" s="451"/>
      <c r="J61" s="451"/>
    </row>
    <row r="62" spans="1:10" ht="5.0999999999999996" customHeight="1" x14ac:dyDescent="0.25">
      <c r="A62" s="451"/>
      <c r="B62" s="451"/>
      <c r="C62" s="451"/>
      <c r="D62" s="451"/>
      <c r="E62" s="451"/>
      <c r="F62" s="451"/>
      <c r="G62" s="451"/>
      <c r="H62" s="451"/>
      <c r="I62" s="451"/>
      <c r="J62" s="451"/>
    </row>
    <row r="63" spans="1:10" ht="15" customHeight="1" x14ac:dyDescent="0.25">
      <c r="A63" s="450"/>
      <c r="B63" s="450"/>
      <c r="C63" s="450"/>
      <c r="D63" s="450"/>
      <c r="E63" s="450"/>
      <c r="F63" s="450"/>
      <c r="G63" s="450"/>
      <c r="H63" s="450"/>
      <c r="I63" s="450"/>
    </row>
    <row r="64" spans="1:10" ht="15" customHeight="1" x14ac:dyDescent="0.25">
      <c r="A64" s="450"/>
      <c r="B64" s="450"/>
      <c r="C64" s="450"/>
      <c r="D64" s="450"/>
      <c r="E64" s="450"/>
      <c r="F64" s="450"/>
      <c r="G64" s="450"/>
      <c r="H64" s="450"/>
      <c r="I64" s="450"/>
    </row>
    <row r="65" spans="1:9" ht="15" customHeight="1" x14ac:dyDescent="0.25">
      <c r="A65" s="450"/>
      <c r="B65" s="450"/>
      <c r="C65" s="450"/>
      <c r="D65" s="450"/>
      <c r="E65" s="450"/>
      <c r="F65" s="450"/>
      <c r="G65" s="450"/>
      <c r="H65" s="450"/>
      <c r="I65" s="450"/>
    </row>
    <row r="66" spans="1:9" ht="15" customHeight="1" x14ac:dyDescent="0.25">
      <c r="A66" s="450"/>
      <c r="B66" s="450"/>
      <c r="C66" s="450"/>
      <c r="D66" s="450"/>
      <c r="E66" s="450"/>
      <c r="F66" s="450"/>
      <c r="G66" s="450"/>
      <c r="H66" s="450"/>
      <c r="I66" s="450"/>
    </row>
    <row r="67" spans="1:9" ht="15" customHeight="1" x14ac:dyDescent="0.25">
      <c r="A67" s="450"/>
      <c r="B67" s="450"/>
      <c r="C67" s="450"/>
      <c r="D67" s="450"/>
      <c r="E67" s="450"/>
      <c r="F67" s="450"/>
      <c r="G67" s="450"/>
      <c r="H67" s="450"/>
      <c r="I67" s="450"/>
    </row>
    <row r="68" spans="1:9" ht="15" customHeight="1" x14ac:dyDescent="0.25">
      <c r="A68" s="450"/>
      <c r="B68" s="450"/>
      <c r="C68" s="450"/>
      <c r="D68" s="450"/>
      <c r="E68" s="450"/>
      <c r="F68" s="450"/>
      <c r="G68" s="450"/>
      <c r="H68" s="450"/>
      <c r="I68" s="450"/>
    </row>
    <row r="69" spans="1:9" ht="15" customHeight="1" x14ac:dyDescent="0.25">
      <c r="A69" s="450"/>
      <c r="B69" s="450"/>
      <c r="C69" s="450"/>
      <c r="D69" s="450"/>
      <c r="E69" s="450"/>
      <c r="F69" s="450"/>
      <c r="G69" s="450"/>
      <c r="H69" s="450"/>
      <c r="I69" s="450"/>
    </row>
    <row r="70" spans="1:9" ht="15" customHeight="1" x14ac:dyDescent="0.25">
      <c r="A70" s="450"/>
      <c r="B70" s="450"/>
      <c r="C70" s="450"/>
      <c r="D70" s="450"/>
      <c r="E70" s="450"/>
      <c r="F70" s="450"/>
      <c r="G70" s="450"/>
      <c r="H70" s="450"/>
      <c r="I70" s="450"/>
    </row>
    <row r="71" spans="1:9" ht="15" customHeight="1" x14ac:dyDescent="0.25">
      <c r="A71" s="450"/>
      <c r="B71" s="450"/>
      <c r="C71" s="450"/>
      <c r="D71" s="450"/>
      <c r="E71" s="450"/>
      <c r="F71" s="450"/>
      <c r="G71" s="450"/>
      <c r="H71" s="450"/>
      <c r="I71" s="450"/>
    </row>
    <row r="72" spans="1:9" ht="15" customHeight="1" x14ac:dyDescent="0.25">
      <c r="A72" s="450"/>
      <c r="B72" s="450"/>
      <c r="C72" s="450"/>
      <c r="D72" s="450"/>
      <c r="E72" s="450"/>
      <c r="F72" s="450"/>
      <c r="G72" s="450"/>
      <c r="H72" s="450"/>
      <c r="I72" s="450"/>
    </row>
    <row r="73" spans="1:9" ht="15" customHeight="1" x14ac:dyDescent="0.25">
      <c r="A73" s="450"/>
      <c r="B73" s="450"/>
      <c r="C73" s="450"/>
      <c r="D73" s="450"/>
      <c r="E73" s="450"/>
      <c r="F73" s="450"/>
      <c r="G73" s="450"/>
      <c r="H73" s="450"/>
      <c r="I73" s="450"/>
    </row>
    <row r="74" spans="1:9" ht="15" customHeight="1" x14ac:dyDescent="0.25">
      <c r="A74" s="450"/>
      <c r="B74" s="450"/>
      <c r="C74" s="450"/>
      <c r="D74" s="450"/>
      <c r="E74" s="450"/>
      <c r="F74" s="450"/>
      <c r="G74" s="450"/>
      <c r="H74" s="450"/>
      <c r="I74" s="450"/>
    </row>
    <row r="75" spans="1:9" ht="15" customHeight="1" x14ac:dyDescent="0.25">
      <c r="A75" s="450"/>
      <c r="B75" s="450"/>
      <c r="C75" s="450"/>
      <c r="D75" s="450"/>
      <c r="E75" s="450"/>
      <c r="F75" s="450"/>
      <c r="G75" s="450"/>
      <c r="H75" s="450"/>
      <c r="I75" s="450"/>
    </row>
    <row r="76" spans="1:9" ht="15" customHeight="1" x14ac:dyDescent="0.25">
      <c r="A76" s="450"/>
      <c r="B76" s="450"/>
      <c r="C76" s="450"/>
      <c r="D76" s="450"/>
      <c r="E76" s="450"/>
      <c r="F76" s="450"/>
      <c r="G76" s="450"/>
      <c r="H76" s="450"/>
      <c r="I76" s="450"/>
    </row>
    <row r="77" spans="1:9" ht="15" customHeight="1" x14ac:dyDescent="0.25">
      <c r="A77" s="450"/>
      <c r="B77" s="450"/>
      <c r="C77" s="450"/>
      <c r="D77" s="450"/>
      <c r="E77" s="450"/>
      <c r="F77" s="450"/>
      <c r="G77" s="450"/>
      <c r="H77" s="450"/>
      <c r="I77" s="450"/>
    </row>
    <row r="78" spans="1:9" ht="15" customHeight="1" x14ac:dyDescent="0.25">
      <c r="A78" s="450"/>
      <c r="B78" s="450"/>
      <c r="C78" s="450"/>
      <c r="D78" s="450"/>
      <c r="E78" s="450"/>
      <c r="F78" s="450"/>
      <c r="G78" s="450"/>
      <c r="H78" s="450"/>
      <c r="I78" s="450"/>
    </row>
    <row r="79" spans="1:9" ht="15" customHeight="1" x14ac:dyDescent="0.25">
      <c r="A79" s="450"/>
      <c r="B79" s="450"/>
      <c r="C79" s="450"/>
      <c r="D79" s="450"/>
      <c r="E79" s="450"/>
      <c r="F79" s="450"/>
      <c r="G79" s="450"/>
      <c r="H79" s="450"/>
      <c r="I79" s="450"/>
    </row>
    <row r="80" spans="1:9" ht="15" customHeight="1" x14ac:dyDescent="0.25">
      <c r="A80" s="450"/>
      <c r="B80" s="450"/>
      <c r="C80" s="450"/>
      <c r="D80" s="450"/>
      <c r="E80" s="450"/>
      <c r="F80" s="450"/>
      <c r="G80" s="450"/>
      <c r="H80" s="450"/>
      <c r="I80" s="450"/>
    </row>
    <row r="81" spans="1:9" ht="15" customHeight="1" x14ac:dyDescent="0.25">
      <c r="A81" s="450"/>
      <c r="B81" s="450"/>
      <c r="C81" s="450"/>
      <c r="D81" s="450"/>
      <c r="E81" s="450"/>
      <c r="F81" s="450"/>
      <c r="G81" s="450"/>
      <c r="H81" s="450"/>
      <c r="I81" s="450"/>
    </row>
    <row r="82" spans="1:9" ht="15" customHeight="1" x14ac:dyDescent="0.25">
      <c r="A82" s="450"/>
      <c r="B82" s="450"/>
      <c r="C82" s="450"/>
      <c r="D82" s="450"/>
      <c r="E82" s="450"/>
      <c r="F82" s="450"/>
      <c r="G82" s="450"/>
      <c r="H82" s="450"/>
      <c r="I82" s="450"/>
    </row>
    <row r="83" spans="1:9" ht="15" customHeight="1" x14ac:dyDescent="0.25">
      <c r="A83" s="450"/>
      <c r="B83" s="450"/>
      <c r="C83" s="450"/>
      <c r="D83" s="450"/>
      <c r="E83" s="450"/>
      <c r="F83" s="450"/>
      <c r="G83" s="450"/>
      <c r="H83" s="450"/>
      <c r="I83" s="450"/>
    </row>
    <row r="84" spans="1:9" ht="15" customHeight="1" x14ac:dyDescent="0.25">
      <c r="A84" s="450"/>
      <c r="B84" s="450"/>
      <c r="C84" s="450"/>
      <c r="D84" s="450"/>
      <c r="E84" s="450"/>
      <c r="F84" s="450"/>
      <c r="G84" s="450"/>
      <c r="H84" s="450"/>
      <c r="I84" s="450"/>
    </row>
    <row r="85" spans="1:9" ht="15" customHeight="1" x14ac:dyDescent="0.25">
      <c r="A85" s="450"/>
      <c r="B85" s="450"/>
      <c r="C85" s="450"/>
      <c r="D85" s="450"/>
      <c r="E85" s="450"/>
      <c r="F85" s="450"/>
      <c r="G85" s="450"/>
      <c r="H85" s="450"/>
      <c r="I85" s="450"/>
    </row>
    <row r="86" spans="1:9" ht="15" customHeight="1" x14ac:dyDescent="0.25">
      <c r="A86" s="450"/>
      <c r="B86" s="450"/>
      <c r="C86" s="450"/>
      <c r="D86" s="450"/>
      <c r="E86" s="450"/>
      <c r="F86" s="450"/>
      <c r="G86" s="450"/>
      <c r="H86" s="450"/>
      <c r="I86" s="450"/>
    </row>
    <row r="87" spans="1:9" ht="15" customHeight="1" x14ac:dyDescent="0.25">
      <c r="A87" s="450"/>
      <c r="B87" s="450"/>
      <c r="C87" s="450"/>
      <c r="D87" s="450"/>
      <c r="E87" s="450"/>
      <c r="F87" s="450"/>
      <c r="G87" s="450"/>
      <c r="H87" s="450"/>
      <c r="I87" s="450"/>
    </row>
    <row r="88" spans="1:9" ht="15" customHeight="1" x14ac:dyDescent="0.25">
      <c r="A88" s="450"/>
      <c r="B88" s="450"/>
      <c r="C88" s="450"/>
      <c r="D88" s="450"/>
      <c r="E88" s="450"/>
      <c r="F88" s="450"/>
      <c r="G88" s="450"/>
      <c r="H88" s="450"/>
      <c r="I88" s="450"/>
    </row>
    <row r="89" spans="1:9" ht="15" customHeight="1" x14ac:dyDescent="0.25">
      <c r="A89" s="450"/>
      <c r="B89" s="450"/>
      <c r="C89" s="450"/>
      <c r="D89" s="450"/>
      <c r="E89" s="450"/>
      <c r="F89" s="450"/>
      <c r="G89" s="450"/>
      <c r="H89" s="450"/>
      <c r="I89" s="450"/>
    </row>
    <row r="90" spans="1:9" ht="15" customHeight="1" x14ac:dyDescent="0.25">
      <c r="A90" s="450"/>
      <c r="B90" s="450"/>
      <c r="C90" s="450"/>
      <c r="D90" s="450"/>
      <c r="E90" s="450"/>
      <c r="F90" s="450"/>
      <c r="G90" s="450"/>
      <c r="H90" s="450"/>
      <c r="I90" s="450"/>
    </row>
    <row r="91" spans="1:9" ht="15" customHeight="1" x14ac:dyDescent="0.25">
      <c r="A91" s="450"/>
      <c r="B91" s="450"/>
      <c r="C91" s="450"/>
      <c r="D91" s="450"/>
      <c r="E91" s="450"/>
      <c r="F91" s="450"/>
      <c r="G91" s="450"/>
      <c r="H91" s="450"/>
      <c r="I91" s="450"/>
    </row>
    <row r="92" spans="1:9" ht="15" customHeight="1" x14ac:dyDescent="0.25">
      <c r="A92" s="450"/>
      <c r="B92" s="450"/>
      <c r="C92" s="450"/>
      <c r="D92" s="450"/>
      <c r="E92" s="450"/>
      <c r="F92" s="450"/>
      <c r="G92" s="450"/>
      <c r="H92" s="450"/>
      <c r="I92" s="450"/>
    </row>
    <row r="93" spans="1:9" ht="15" customHeight="1" x14ac:dyDescent="0.25">
      <c r="A93" s="450"/>
      <c r="B93" s="450"/>
      <c r="C93" s="450"/>
      <c r="D93" s="450"/>
      <c r="E93" s="450"/>
      <c r="F93" s="450"/>
      <c r="G93" s="450"/>
      <c r="H93" s="450"/>
      <c r="I93" s="450"/>
    </row>
    <row r="94" spans="1:9" ht="15" customHeight="1" x14ac:dyDescent="0.25"/>
    <row r="95" spans="1:9" ht="15" customHeight="1" x14ac:dyDescent="0.25"/>
    <row r="96" spans="1:9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</sheetData>
  <mergeCells count="10">
    <mergeCell ref="D4:I4"/>
    <mergeCell ref="A2:H2"/>
    <mergeCell ref="I2:J2"/>
    <mergeCell ref="B6:B9"/>
    <mergeCell ref="B10:B13"/>
    <mergeCell ref="D32:I32"/>
    <mergeCell ref="B34:B37"/>
    <mergeCell ref="B38:B41"/>
    <mergeCell ref="B42:B43"/>
    <mergeCell ref="B14:B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&amp;C52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FB46873-E1E3-44A4-AE73-492F2F5D98E0}">
            <xm:f>'Z:\Users\sefranek\AppData\Local\Microsoft\Windows\Temporary Internet Files\Content.Outlook\9XIQVP0O\[03-2015.xlsx]T'!#REF!+3=MOD(D$29+3,12)</xm:f>
            <x14:dxf>
              <fill>
                <patternFill>
                  <bgColor theme="7" tint="0.39994506668294322"/>
                </patternFill>
              </fill>
            </x14:dxf>
          </x14:cfRule>
          <xm:sqref>D6:I7 D10:I11 D38:I39 D42:I42 D14:I15</xm:sqref>
        </x14:conditionalFormatting>
        <x14:conditionalFormatting xmlns:xm="http://schemas.microsoft.com/office/excel/2006/main">
          <x14:cfRule type="expression" priority="2" id="{1AA446E6-D790-46A4-8A11-84A40C67C96D}">
            <xm:f>'Z:\Users\sefranek\AppData\Local\Microsoft\Windows\Temporary Internet Files\Content.Outlook\9XIQVP0O\[03-2015.xlsx]T'!#REF!+3=MOD(D$29+3,12)</xm:f>
            <x14:dxf>
              <fill>
                <patternFill>
                  <bgColor theme="7" tint="0.39994506668294322"/>
                </patternFill>
              </fill>
            </x14:dxf>
          </x14:cfRule>
          <xm:sqref>D34:I35</xm:sqref>
        </x14:conditionalFormatting>
        <x14:conditionalFormatting xmlns:xm="http://schemas.microsoft.com/office/excel/2006/main">
          <x14:cfRule type="expression" priority="1" id="{6CE5EF07-136D-404E-A774-CA188C1A65AC}">
            <xm:f>'C:\Users\sefranek\AppData\Local\Microsoft\Windows\Temporary Internet Files\Content.Outlook\9XIQVP0O\[03-2015.xlsx]T'!#REF!+3=MOD(C$29+3,12)</xm:f>
            <x14:dxf>
              <fill>
                <patternFill>
                  <bgColor theme="7" tint="0.39994506668294322"/>
                </patternFill>
              </fill>
            </x14:dxf>
          </x14:cfRule>
          <xm:sqref>D46:I48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86"/>
  <sheetViews>
    <sheetView view="pageBreakPreview" zoomScaleNormal="100" zoomScaleSheetLayoutView="100" workbookViewId="0">
      <selection activeCell="K17" sqref="K17"/>
    </sheetView>
  </sheetViews>
  <sheetFormatPr defaultRowHeight="12.75" x14ac:dyDescent="0.25"/>
  <cols>
    <col min="1" max="1" width="0.85546875" style="449" customWidth="1"/>
    <col min="2" max="2" width="11.28515625" style="449" customWidth="1"/>
    <col min="3" max="3" width="17.7109375" style="449" customWidth="1"/>
    <col min="4" max="9" width="9.140625" style="449" customWidth="1"/>
    <col min="10" max="10" width="0.85546875" style="450" customWidth="1"/>
    <col min="11" max="11" width="16.42578125" style="2218" bestFit="1" customWidth="1"/>
    <col min="12" max="14" width="9.140625" style="2218"/>
    <col min="15" max="25" width="9.140625" style="1925"/>
    <col min="26" max="16384" width="9.140625" style="449"/>
  </cols>
  <sheetData>
    <row r="2" spans="1:28" ht="16.5" thickBot="1" x14ac:dyDescent="0.3">
      <c r="A2" s="2784" t="s">
        <v>752</v>
      </c>
      <c r="B2" s="2784"/>
      <c r="C2" s="2784"/>
      <c r="D2" s="2784"/>
      <c r="E2" s="2784"/>
      <c r="F2" s="2784"/>
      <c r="G2" s="2784"/>
      <c r="H2" s="2784"/>
      <c r="I2" s="2785" t="s">
        <v>591</v>
      </c>
      <c r="J2" s="2785"/>
    </row>
    <row r="3" spans="1:28" ht="15.75" x14ac:dyDescent="0.25">
      <c r="B3" s="487"/>
      <c r="C3" s="487"/>
      <c r="D3" s="487"/>
      <c r="E3" s="487"/>
      <c r="F3" s="487"/>
      <c r="G3" s="487"/>
      <c r="H3" s="487"/>
      <c r="I3" s="487"/>
      <c r="J3" s="486"/>
    </row>
    <row r="4" spans="1:28" s="453" customFormat="1" ht="17.25" customHeight="1" x14ac:dyDescent="0.2">
      <c r="A4" s="451"/>
      <c r="B4" s="1402"/>
      <c r="C4" s="1402"/>
      <c r="D4" s="2822" t="s">
        <v>751</v>
      </c>
      <c r="E4" s="2823"/>
      <c r="F4" s="2823"/>
      <c r="G4" s="2823"/>
      <c r="H4" s="2823"/>
      <c r="I4" s="2824"/>
      <c r="J4" s="452"/>
      <c r="K4" s="2248"/>
      <c r="L4" s="2248"/>
      <c r="M4" s="2248" t="s">
        <v>76</v>
      </c>
      <c r="N4" s="2248" t="s">
        <v>19</v>
      </c>
      <c r="O4" s="1926"/>
      <c r="P4" s="1926"/>
      <c r="Q4" s="1926" t="s">
        <v>35</v>
      </c>
      <c r="R4" s="1926" t="s">
        <v>36</v>
      </c>
      <c r="S4" s="1926" t="s">
        <v>37</v>
      </c>
      <c r="T4" s="1926" t="s">
        <v>26</v>
      </c>
      <c r="U4" s="1926" t="s">
        <v>27</v>
      </c>
      <c r="V4" s="1926" t="s">
        <v>28</v>
      </c>
      <c r="W4" s="1926"/>
      <c r="X4" s="1926"/>
      <c r="Y4" s="1926"/>
    </row>
    <row r="5" spans="1:28" s="453" customFormat="1" ht="12" customHeight="1" x14ac:dyDescent="0.2">
      <c r="A5" s="1502"/>
      <c r="B5" s="462"/>
      <c r="C5" s="451"/>
      <c r="D5" s="1508" t="s">
        <v>35</v>
      </c>
      <c r="E5" s="1509" t="s">
        <v>36</v>
      </c>
      <c r="F5" s="2025" t="s">
        <v>37</v>
      </c>
      <c r="G5" s="1509" t="s">
        <v>26</v>
      </c>
      <c r="H5" s="1509" t="s">
        <v>27</v>
      </c>
      <c r="I5" s="2025" t="s">
        <v>28</v>
      </c>
      <c r="J5" s="455"/>
      <c r="K5" s="2248"/>
      <c r="L5" s="2249">
        <v>43374</v>
      </c>
      <c r="M5" s="2250">
        <v>112753.19600000001</v>
      </c>
      <c r="N5" s="2250">
        <v>229669.79361425809</v>
      </c>
      <c r="O5" s="1926"/>
      <c r="P5" s="1926">
        <v>1</v>
      </c>
      <c r="Q5" s="2265">
        <f t="shared" ref="Q5:Q35" si="0">M5</f>
        <v>112753.19600000001</v>
      </c>
      <c r="R5" s="2265">
        <f t="shared" ref="R5:R34" si="1">M36</f>
        <v>122993.97299999997</v>
      </c>
      <c r="S5" s="2265">
        <f t="shared" ref="S5:S35" si="2">M66</f>
        <v>261292.99600000001</v>
      </c>
      <c r="T5" s="2265">
        <f t="shared" ref="T5:T35" si="3">M97</f>
        <v>214392.51100000009</v>
      </c>
      <c r="U5" s="2265">
        <f t="shared" ref="U5:U32" si="4">M128</f>
        <v>253105.18600000005</v>
      </c>
      <c r="V5" s="2265">
        <f t="shared" ref="V5:V35" si="5">M156</f>
        <v>171849.79400000005</v>
      </c>
      <c r="W5" s="1926"/>
      <c r="X5" s="1926"/>
      <c r="Y5" s="1926"/>
    </row>
    <row r="6" spans="1:28" s="453" customFormat="1" ht="12" customHeight="1" x14ac:dyDescent="0.2">
      <c r="A6" s="451"/>
      <c r="B6" s="2828" t="s">
        <v>3</v>
      </c>
      <c r="C6" s="1924" t="s">
        <v>753</v>
      </c>
      <c r="D6" s="1292">
        <f>' 52'!D6</f>
        <v>3221866.3079999993</v>
      </c>
      <c r="E6" s="1305">
        <f>' 52'!E6</f>
        <v>5404893.0999999996</v>
      </c>
      <c r="F6" s="1305">
        <f>' 52'!F6</f>
        <v>7249937.6359999999</v>
      </c>
      <c r="G6" s="1292">
        <f>' 52'!G6</f>
        <v>8239428.3400000017</v>
      </c>
      <c r="H6" s="1305">
        <f>' 52'!H6</f>
        <v>6212011.4000000004</v>
      </c>
      <c r="I6" s="1305">
        <f>' 52'!I6</f>
        <v>5039154.4420000007</v>
      </c>
      <c r="J6" s="452"/>
      <c r="K6" s="2248"/>
      <c r="L6" s="2249">
        <v>43375</v>
      </c>
      <c r="M6" s="2250">
        <v>124337.36399999997</v>
      </c>
      <c r="N6" s="2250">
        <v>248738.7976142581</v>
      </c>
      <c r="O6" s="1926"/>
      <c r="P6" s="1926">
        <v>2</v>
      </c>
      <c r="Q6" s="2265">
        <f t="shared" si="0"/>
        <v>124337.36399999997</v>
      </c>
      <c r="R6" s="2265">
        <f t="shared" si="1"/>
        <v>118480.18600000005</v>
      </c>
      <c r="S6" s="2265">
        <f t="shared" si="2"/>
        <v>250964.79100000011</v>
      </c>
      <c r="T6" s="2265">
        <f t="shared" si="3"/>
        <v>256750.04600000003</v>
      </c>
      <c r="U6" s="2265">
        <f t="shared" si="4"/>
        <v>217174.30900000007</v>
      </c>
      <c r="V6" s="2265">
        <f t="shared" si="5"/>
        <v>181417.98899999986</v>
      </c>
      <c r="W6" s="2266"/>
      <c r="X6" s="2266"/>
      <c r="Y6" s="2266"/>
      <c r="Z6" s="2038"/>
      <c r="AA6" s="2038"/>
      <c r="AB6" s="2038"/>
    </row>
    <row r="7" spans="1:28" s="453" customFormat="1" ht="12" customHeight="1" x14ac:dyDescent="0.2">
      <c r="A7" s="451"/>
      <c r="B7" s="2828"/>
      <c r="C7" s="463" t="s">
        <v>754</v>
      </c>
      <c r="D7" s="458">
        <f t="shared" ref="D7:I8" si="6">Q37</f>
        <v>157884.38800000004</v>
      </c>
      <c r="E7" s="464">
        <f>R37</f>
        <v>280771.03599999996</v>
      </c>
      <c r="F7" s="464">
        <f>S37</f>
        <v>269660.76599999989</v>
      </c>
      <c r="G7" s="458">
        <f t="shared" si="6"/>
        <v>319551.45400000009</v>
      </c>
      <c r="H7" s="464">
        <f t="shared" si="6"/>
        <v>273231.56499999994</v>
      </c>
      <c r="I7" s="464">
        <f t="shared" si="6"/>
        <v>198084.95400000003</v>
      </c>
      <c r="J7" s="452"/>
      <c r="K7" s="2248"/>
      <c r="L7" s="2249">
        <v>43376</v>
      </c>
      <c r="M7" s="2250">
        <v>116226.99099999998</v>
      </c>
      <c r="N7" s="2250">
        <v>251261.07161425811</v>
      </c>
      <c r="O7" s="1926"/>
      <c r="P7" s="1926">
        <v>3</v>
      </c>
      <c r="Q7" s="2265">
        <f t="shared" si="0"/>
        <v>116226.99099999998</v>
      </c>
      <c r="R7" s="2265">
        <f t="shared" si="1"/>
        <v>120180.55899999998</v>
      </c>
      <c r="S7" s="2265">
        <f t="shared" si="2"/>
        <v>224722.69</v>
      </c>
      <c r="T7" s="2265">
        <f t="shared" si="3"/>
        <v>281975.82800000015</v>
      </c>
      <c r="U7" s="2265">
        <f t="shared" si="4"/>
        <v>237417.88999999998</v>
      </c>
      <c r="V7" s="2265">
        <f t="shared" si="5"/>
        <v>165489.15499999985</v>
      </c>
      <c r="W7" s="2266"/>
      <c r="X7" s="2266"/>
      <c r="Y7" s="2266"/>
      <c r="Z7" s="2038"/>
      <c r="AA7" s="2038"/>
      <c r="AB7" s="2038"/>
    </row>
    <row r="8" spans="1:28" s="453" customFormat="1" ht="12" customHeight="1" x14ac:dyDescent="0.2">
      <c r="A8" s="451"/>
      <c r="B8" s="2829"/>
      <c r="C8" s="463" t="s">
        <v>755</v>
      </c>
      <c r="D8" s="2035">
        <f>Q38</f>
        <v>62693.258000000023</v>
      </c>
      <c r="E8" s="2036">
        <f t="shared" si="6"/>
        <v>114783.21100000001</v>
      </c>
      <c r="F8" s="2036">
        <f t="shared" si="6"/>
        <v>197568.10099999991</v>
      </c>
      <c r="G8" s="2035">
        <f t="shared" si="6"/>
        <v>214392.51100000009</v>
      </c>
      <c r="H8" s="2036">
        <f t="shared" si="6"/>
        <v>160770.77099999995</v>
      </c>
      <c r="I8" s="2036">
        <f t="shared" si="6"/>
        <v>114201.20400000006</v>
      </c>
      <c r="J8" s="452"/>
      <c r="K8" s="2248"/>
      <c r="L8" s="2249">
        <v>43377</v>
      </c>
      <c r="M8" s="2250">
        <v>112117.55099999995</v>
      </c>
      <c r="N8" s="2250">
        <v>251413.82361425809</v>
      </c>
      <c r="O8" s="1926"/>
      <c r="P8" s="1926">
        <v>4</v>
      </c>
      <c r="Q8" s="2265">
        <f t="shared" si="0"/>
        <v>112117.55099999995</v>
      </c>
      <c r="R8" s="2265">
        <f t="shared" si="1"/>
        <v>114783.21100000001</v>
      </c>
      <c r="S8" s="2265">
        <f t="shared" si="2"/>
        <v>223985.22500000003</v>
      </c>
      <c r="T8" s="2265">
        <f t="shared" si="3"/>
        <v>276362.41700000007</v>
      </c>
      <c r="U8" s="2265">
        <f t="shared" si="4"/>
        <v>259390.83299999993</v>
      </c>
      <c r="V8" s="2265">
        <f t="shared" si="5"/>
        <v>155018.71199999997</v>
      </c>
      <c r="W8" s="2266"/>
      <c r="X8" s="2266"/>
      <c r="Y8" s="2266"/>
      <c r="Z8" s="2038"/>
      <c r="AA8" s="2038"/>
      <c r="AB8" s="2038"/>
    </row>
    <row r="9" spans="1:28" s="453" customFormat="1" ht="12" customHeight="1" x14ac:dyDescent="0.2">
      <c r="A9" s="1502"/>
      <c r="B9" s="2829"/>
      <c r="C9" s="1501" t="s">
        <v>756</v>
      </c>
      <c r="D9" s="2034">
        <f>D6/31</f>
        <v>103931.17122580642</v>
      </c>
      <c r="E9" s="2037">
        <f>E6/30</f>
        <v>180163.10333333333</v>
      </c>
      <c r="F9" s="2037">
        <f t="shared" ref="F9:I9" si="7">F6/31</f>
        <v>233868.95600000001</v>
      </c>
      <c r="G9" s="2034">
        <f t="shared" si="7"/>
        <v>265788.01096774201</v>
      </c>
      <c r="H9" s="2037">
        <f>H6/28</f>
        <v>221857.55000000002</v>
      </c>
      <c r="I9" s="2037">
        <f t="shared" si="7"/>
        <v>162553.36909677423</v>
      </c>
      <c r="J9" s="455"/>
      <c r="K9" s="2248"/>
      <c r="L9" s="2249">
        <v>43378</v>
      </c>
      <c r="M9" s="2250">
        <v>100791.57699999998</v>
      </c>
      <c r="N9" s="2250">
        <v>229501.14861425807</v>
      </c>
      <c r="O9" s="1926"/>
      <c r="P9" s="1926">
        <v>5</v>
      </c>
      <c r="Q9" s="2265">
        <f t="shared" si="0"/>
        <v>100791.57699999998</v>
      </c>
      <c r="R9" s="2265">
        <f t="shared" si="1"/>
        <v>120795.50200000004</v>
      </c>
      <c r="S9" s="2265">
        <f t="shared" si="2"/>
        <v>242476.68100000004</v>
      </c>
      <c r="T9" s="2265">
        <f t="shared" si="3"/>
        <v>241379.24299999999</v>
      </c>
      <c r="U9" s="2265">
        <f t="shared" si="4"/>
        <v>267958.82099999994</v>
      </c>
      <c r="V9" s="2265">
        <f t="shared" si="5"/>
        <v>180499.755</v>
      </c>
      <c r="W9" s="2266"/>
      <c r="X9" s="2266"/>
      <c r="Y9" s="2266"/>
      <c r="Z9" s="2038"/>
      <c r="AA9" s="2038"/>
      <c r="AB9" s="2038"/>
    </row>
    <row r="10" spans="1:28" s="453" customFormat="1" ht="12" customHeight="1" x14ac:dyDescent="0.2">
      <c r="A10" s="451"/>
      <c r="B10" s="2830" t="s">
        <v>502</v>
      </c>
      <c r="C10" s="1924" t="str">
        <f>C6</f>
        <v>Měsíční spotřeba</v>
      </c>
      <c r="D10" s="1292">
        <f>' 52'!D7</f>
        <v>301920.24163257325</v>
      </c>
      <c r="E10" s="1305">
        <f>' 52'!E7</f>
        <v>506714.03018485237</v>
      </c>
      <c r="F10" s="1305">
        <f>' 52'!F7</f>
        <v>678957.83055653295</v>
      </c>
      <c r="G10" s="1292">
        <f>' 52'!G7</f>
        <v>770712.28628375113</v>
      </c>
      <c r="H10" s="1305">
        <f>' 52'!H7</f>
        <v>581539.10172891233</v>
      </c>
      <c r="I10" s="1305">
        <f>' 52'!I7</f>
        <v>472230.86469680921</v>
      </c>
      <c r="J10" s="452"/>
      <c r="K10" s="2248"/>
      <c r="L10" s="2249">
        <v>43379</v>
      </c>
      <c r="M10" s="2250">
        <v>80907.688000000009</v>
      </c>
      <c r="N10" s="2250">
        <v>163162.71461425809</v>
      </c>
      <c r="O10" s="1926"/>
      <c r="P10" s="1926">
        <v>6</v>
      </c>
      <c r="Q10" s="2265">
        <f t="shared" si="0"/>
        <v>80907.688000000009</v>
      </c>
      <c r="R10" s="2265">
        <f t="shared" si="1"/>
        <v>116140.55400000002</v>
      </c>
      <c r="S10" s="2265">
        <f t="shared" si="2"/>
        <v>246378.976</v>
      </c>
      <c r="T10" s="2265">
        <f t="shared" si="3"/>
        <v>256023.87100000004</v>
      </c>
      <c r="U10" s="2265">
        <f t="shared" si="4"/>
        <v>273231.56499999994</v>
      </c>
      <c r="V10" s="2265">
        <f t="shared" si="5"/>
        <v>166408.44299999994</v>
      </c>
      <c r="W10" s="1926"/>
      <c r="X10" s="1926"/>
      <c r="Y10" s="1926"/>
    </row>
    <row r="11" spans="1:28" s="453" customFormat="1" ht="12" customHeight="1" x14ac:dyDescent="0.2">
      <c r="A11" s="451"/>
      <c r="B11" s="2831"/>
      <c r="C11" s="2040" t="str">
        <f t="shared" ref="C11:C13" si="8">C7</f>
        <v>Denní maximální spotřeba</v>
      </c>
      <c r="D11" s="458">
        <f>D7/(D6/D10)</f>
        <v>14795.304341650843</v>
      </c>
      <c r="E11" s="464">
        <f t="shared" ref="E11:I11" si="9">E7/(E6/E10)</f>
        <v>26322.560054099176</v>
      </c>
      <c r="F11" s="464">
        <f t="shared" si="9"/>
        <v>25253.774289096909</v>
      </c>
      <c r="G11" s="458">
        <f t="shared" si="9"/>
        <v>29890.694054830135</v>
      </c>
      <c r="H11" s="464">
        <f t="shared" si="9"/>
        <v>25578.64573044487</v>
      </c>
      <c r="I11" s="464">
        <f t="shared" si="9"/>
        <v>18563.001032713273</v>
      </c>
      <c r="J11" s="452"/>
      <c r="K11" s="2248"/>
      <c r="L11" s="2249">
        <v>43380</v>
      </c>
      <c r="M11" s="2250">
        <v>76391.501000000047</v>
      </c>
      <c r="N11" s="2250">
        <v>163644.31261425806</v>
      </c>
      <c r="O11" s="1926"/>
      <c r="P11" s="1926">
        <v>7</v>
      </c>
      <c r="Q11" s="2265">
        <f t="shared" si="0"/>
        <v>76391.501000000047</v>
      </c>
      <c r="R11" s="2265">
        <f t="shared" si="1"/>
        <v>120799.35100000004</v>
      </c>
      <c r="S11" s="2265">
        <f t="shared" si="2"/>
        <v>214053.20900000006</v>
      </c>
      <c r="T11" s="2265">
        <f t="shared" si="3"/>
        <v>264439.01099999988</v>
      </c>
      <c r="U11" s="2265">
        <f t="shared" si="4"/>
        <v>269592.59899999999</v>
      </c>
      <c r="V11" s="2265">
        <f t="shared" si="5"/>
        <v>152096.53400000004</v>
      </c>
      <c r="W11" s="1926"/>
      <c r="X11" s="1926"/>
      <c r="Y11" s="1926"/>
    </row>
    <row r="12" spans="1:28" s="453" customFormat="1" ht="12" customHeight="1" x14ac:dyDescent="0.2">
      <c r="A12" s="451"/>
      <c r="B12" s="2831"/>
      <c r="C12" s="2040" t="str">
        <f t="shared" si="8"/>
        <v>Denní minimální spotřeba</v>
      </c>
      <c r="D12" s="2035">
        <f>D8/(D6/D10)</f>
        <v>5874.9686655506221</v>
      </c>
      <c r="E12" s="2036">
        <f t="shared" ref="E12:I12" si="10">E8/(E6/E10)</f>
        <v>10761.038630600906</v>
      </c>
      <c r="F12" s="2036">
        <f t="shared" si="10"/>
        <v>18502.284568083964</v>
      </c>
      <c r="G12" s="2035">
        <f t="shared" si="10"/>
        <v>20054.175544285914</v>
      </c>
      <c r="H12" s="2036">
        <f t="shared" si="10"/>
        <v>15050.598547131551</v>
      </c>
      <c r="I12" s="2036">
        <f t="shared" si="10"/>
        <v>10702.060025160214</v>
      </c>
      <c r="J12" s="452"/>
      <c r="K12" s="2248"/>
      <c r="L12" s="2249">
        <v>43381</v>
      </c>
      <c r="M12" s="2250">
        <v>88812.733999999997</v>
      </c>
      <c r="N12" s="2250">
        <v>226343.53461425807</v>
      </c>
      <c r="O12" s="1926"/>
      <c r="P12" s="1926">
        <v>8</v>
      </c>
      <c r="Q12" s="2265">
        <f t="shared" si="0"/>
        <v>88812.733999999997</v>
      </c>
      <c r="R12" s="2265">
        <f t="shared" si="1"/>
        <v>127450.80499999989</v>
      </c>
      <c r="S12" s="2265">
        <f t="shared" si="2"/>
        <v>199343.58899999992</v>
      </c>
      <c r="T12" s="2265">
        <f t="shared" si="3"/>
        <v>256263.91</v>
      </c>
      <c r="U12" s="2265">
        <f t="shared" si="4"/>
        <v>240587.9819999999</v>
      </c>
      <c r="V12" s="2265">
        <f t="shared" si="5"/>
        <v>156826.57000000009</v>
      </c>
      <c r="W12" s="1926"/>
      <c r="X12" s="1926"/>
      <c r="Y12" s="1926"/>
    </row>
    <row r="13" spans="1:28" s="453" customFormat="1" ht="12" customHeight="1" x14ac:dyDescent="0.2">
      <c r="A13" s="1502"/>
      <c r="B13" s="2832"/>
      <c r="C13" s="463" t="str">
        <f t="shared" si="8"/>
        <v>Denní průměrná spotřeba</v>
      </c>
      <c r="D13" s="2034">
        <f>D10/31</f>
        <v>9739.3626333088141</v>
      </c>
      <c r="E13" s="2037">
        <f>E10/30</f>
        <v>16890.467672828414</v>
      </c>
      <c r="F13" s="2037">
        <f t="shared" ref="F13:I13" si="11">F10/31</f>
        <v>21901.865501823642</v>
      </c>
      <c r="G13" s="2034">
        <f t="shared" si="11"/>
        <v>24861.686654314552</v>
      </c>
      <c r="H13" s="2037">
        <f>H10/28</f>
        <v>20769.253633175442</v>
      </c>
      <c r="I13" s="2037">
        <f t="shared" si="11"/>
        <v>15233.253699897072</v>
      </c>
      <c r="J13" s="455"/>
      <c r="K13" s="2248"/>
      <c r="L13" s="2249">
        <v>43382</v>
      </c>
      <c r="M13" s="2250">
        <v>87031.309999999983</v>
      </c>
      <c r="N13" s="2250">
        <v>220686.10061425809</v>
      </c>
      <c r="O13" s="1926"/>
      <c r="P13" s="1926">
        <v>9</v>
      </c>
      <c r="Q13" s="2265">
        <f t="shared" si="0"/>
        <v>87031.309999999983</v>
      </c>
      <c r="R13" s="2265">
        <f t="shared" si="1"/>
        <v>132034.36299999995</v>
      </c>
      <c r="S13" s="2265">
        <f t="shared" si="2"/>
        <v>197568.10099999991</v>
      </c>
      <c r="T13" s="2265">
        <f t="shared" si="3"/>
        <v>256763.17500000028</v>
      </c>
      <c r="U13" s="2265">
        <f t="shared" si="4"/>
        <v>220920.0400000001</v>
      </c>
      <c r="V13" s="2265">
        <f t="shared" si="5"/>
        <v>161384.29500000004</v>
      </c>
      <c r="W13" s="1926"/>
      <c r="X13" s="1926"/>
      <c r="Y13" s="1926"/>
    </row>
    <row r="14" spans="1:28" s="453" customFormat="1" ht="12" customHeight="1" x14ac:dyDescent="0.2">
      <c r="A14" s="451"/>
      <c r="B14" s="2039"/>
      <c r="C14" s="1924"/>
      <c r="D14" s="1526"/>
      <c r="E14" s="1528"/>
      <c r="F14" s="1510"/>
      <c r="G14" s="1528"/>
      <c r="H14" s="1528"/>
      <c r="I14" s="1510"/>
      <c r="J14" s="452"/>
      <c r="K14" s="2248"/>
      <c r="L14" s="2249">
        <v>43383</v>
      </c>
      <c r="M14" s="2250">
        <v>76451.343999999997</v>
      </c>
      <c r="N14" s="2250">
        <v>197422.05761425805</v>
      </c>
      <c r="O14" s="1926"/>
      <c r="P14" s="1926">
        <v>10</v>
      </c>
      <c r="Q14" s="2265">
        <f t="shared" si="0"/>
        <v>76451.343999999997</v>
      </c>
      <c r="R14" s="2265">
        <f t="shared" si="1"/>
        <v>128682.77200000003</v>
      </c>
      <c r="S14" s="2265">
        <f t="shared" si="2"/>
        <v>226128.74999999997</v>
      </c>
      <c r="T14" s="2265">
        <f t="shared" si="3"/>
        <v>264865.76</v>
      </c>
      <c r="U14" s="2265">
        <f t="shared" si="4"/>
        <v>217767.57</v>
      </c>
      <c r="V14" s="2265">
        <f t="shared" si="5"/>
        <v>170707.73699999999</v>
      </c>
      <c r="W14" s="1926"/>
      <c r="X14" s="1926"/>
      <c r="Y14" s="1926"/>
    </row>
    <row r="15" spans="1:28" s="453" customFormat="1" ht="12" customHeight="1" x14ac:dyDescent="0.2">
      <c r="A15" s="451"/>
      <c r="B15" s="2827" t="s">
        <v>757</v>
      </c>
      <c r="C15" s="2827"/>
      <c r="D15" s="2827"/>
      <c r="E15" s="2827"/>
      <c r="F15" s="2827"/>
      <c r="G15" s="2827"/>
      <c r="H15" s="2827"/>
      <c r="I15" s="2827"/>
      <c r="J15" s="451"/>
      <c r="K15" s="2248"/>
      <c r="L15" s="2249">
        <v>43384</v>
      </c>
      <c r="M15" s="2250">
        <v>71333.944999999963</v>
      </c>
      <c r="N15" s="2250">
        <v>194256.27961425806</v>
      </c>
      <c r="O15" s="1926"/>
      <c r="P15" s="1926">
        <v>11</v>
      </c>
      <c r="Q15" s="2265">
        <f t="shared" si="0"/>
        <v>71333.944999999963</v>
      </c>
      <c r="R15" s="2265">
        <f t="shared" si="1"/>
        <v>135095.473</v>
      </c>
      <c r="S15" s="2265">
        <f t="shared" si="2"/>
        <v>240238.9</v>
      </c>
      <c r="T15" s="2265">
        <f t="shared" si="3"/>
        <v>268950.73800000007</v>
      </c>
      <c r="U15" s="2265">
        <f t="shared" si="4"/>
        <v>232456.28800000006</v>
      </c>
      <c r="V15" s="2265">
        <f t="shared" si="5"/>
        <v>198084.95400000003</v>
      </c>
      <c r="W15" s="1926"/>
      <c r="X15" s="1926"/>
      <c r="Y15" s="1926"/>
    </row>
    <row r="16" spans="1:28" s="453" customFormat="1" ht="12" customHeight="1" x14ac:dyDescent="0.2">
      <c r="A16" s="451"/>
      <c r="B16" s="2827"/>
      <c r="C16" s="2827"/>
      <c r="D16" s="2827"/>
      <c r="E16" s="2827"/>
      <c r="F16" s="2827"/>
      <c r="G16" s="2827"/>
      <c r="H16" s="2827"/>
      <c r="I16" s="2827"/>
      <c r="J16" s="451"/>
      <c r="K16" s="2248"/>
      <c r="L16" s="2249">
        <v>43385</v>
      </c>
      <c r="M16" s="2250">
        <v>68304.773999999976</v>
      </c>
      <c r="N16" s="2250">
        <v>182626.69561425806</v>
      </c>
      <c r="O16" s="1926"/>
      <c r="P16" s="1926">
        <v>12</v>
      </c>
      <c r="Q16" s="2265">
        <f t="shared" si="0"/>
        <v>68304.773999999976</v>
      </c>
      <c r="R16" s="2265">
        <f t="shared" si="1"/>
        <v>145594.04799999992</v>
      </c>
      <c r="S16" s="2265">
        <f t="shared" si="2"/>
        <v>249728.21599999993</v>
      </c>
      <c r="T16" s="2265">
        <f t="shared" si="3"/>
        <v>239706.88599999997</v>
      </c>
      <c r="U16" s="2265">
        <f t="shared" si="4"/>
        <v>244977.39099999986</v>
      </c>
      <c r="V16" s="2265">
        <f t="shared" si="5"/>
        <v>194622.98300000009</v>
      </c>
      <c r="W16" s="1926"/>
      <c r="X16" s="1926"/>
      <c r="Y16" s="1926"/>
    </row>
    <row r="17" spans="1:25" s="453" customFormat="1" ht="12" customHeight="1" x14ac:dyDescent="0.2">
      <c r="A17" s="451"/>
      <c r="B17" s="489"/>
      <c r="C17" s="489"/>
      <c r="D17" s="489"/>
      <c r="E17" s="489"/>
      <c r="F17" s="489"/>
      <c r="G17" s="489"/>
      <c r="H17" s="489"/>
      <c r="I17" s="451"/>
      <c r="J17" s="451"/>
      <c r="K17" s="2248"/>
      <c r="L17" s="2249">
        <v>43386</v>
      </c>
      <c r="M17" s="2250">
        <v>63099.199000000001</v>
      </c>
      <c r="N17" s="2250">
        <v>138030.90461425809</v>
      </c>
      <c r="O17" s="1926"/>
      <c r="P17" s="1926">
        <v>13</v>
      </c>
      <c r="Q17" s="2265">
        <f t="shared" si="0"/>
        <v>63099.199000000001</v>
      </c>
      <c r="R17" s="2265">
        <f t="shared" si="1"/>
        <v>147979.17599999995</v>
      </c>
      <c r="S17" s="2265">
        <f t="shared" si="2"/>
        <v>265231.89799999999</v>
      </c>
      <c r="T17" s="2265">
        <f t="shared" si="3"/>
        <v>231748.81500000012</v>
      </c>
      <c r="U17" s="2265">
        <f t="shared" si="4"/>
        <v>231353.19</v>
      </c>
      <c r="V17" s="2265">
        <f t="shared" si="5"/>
        <v>187719.61500000005</v>
      </c>
      <c r="W17" s="1926"/>
      <c r="X17" s="1926"/>
      <c r="Y17" s="1926"/>
    </row>
    <row r="18" spans="1:25" s="1536" customFormat="1" ht="12" customHeight="1" x14ac:dyDescent="0.2">
      <c r="A18" s="489"/>
      <c r="J18" s="489"/>
      <c r="K18" s="2248"/>
      <c r="L18" s="2249">
        <v>43387</v>
      </c>
      <c r="M18" s="2250">
        <v>62693.258000000023</v>
      </c>
      <c r="N18" s="2250">
        <v>139614.24561425805</v>
      </c>
      <c r="O18" s="1926"/>
      <c r="P18" s="1926">
        <v>14</v>
      </c>
      <c r="Q18" s="2265">
        <f t="shared" si="0"/>
        <v>62693.258000000023</v>
      </c>
      <c r="R18" s="2265">
        <f t="shared" si="1"/>
        <v>157181.02900000001</v>
      </c>
      <c r="S18" s="2265">
        <f t="shared" si="2"/>
        <v>269660.76599999989</v>
      </c>
      <c r="T18" s="2265">
        <f t="shared" si="3"/>
        <v>258690.48200000002</v>
      </c>
      <c r="U18" s="2265">
        <f t="shared" si="4"/>
        <v>213871.52999999991</v>
      </c>
      <c r="V18" s="2265">
        <f t="shared" si="5"/>
        <v>192138.73400000005</v>
      </c>
      <c r="W18" s="1926"/>
      <c r="X18" s="1926"/>
      <c r="Y18" s="1926"/>
    </row>
    <row r="19" spans="1:25" s="1536" customFormat="1" ht="12" customHeight="1" x14ac:dyDescent="0.2">
      <c r="A19" s="489"/>
      <c r="J19" s="489"/>
      <c r="K19" s="2248"/>
      <c r="L19" s="2249">
        <v>43388</v>
      </c>
      <c r="M19" s="2251">
        <v>72885.706000000006</v>
      </c>
      <c r="N19" s="2251">
        <v>194195.53861425805</v>
      </c>
      <c r="O19" s="1926"/>
      <c r="P19" s="1926">
        <v>15</v>
      </c>
      <c r="Q19" s="2265">
        <f t="shared" si="0"/>
        <v>72885.706000000006</v>
      </c>
      <c r="R19" s="2265">
        <f t="shared" si="1"/>
        <v>173073.02100000015</v>
      </c>
      <c r="S19" s="2265">
        <f t="shared" si="2"/>
        <v>262074.29000000004</v>
      </c>
      <c r="T19" s="2265">
        <f t="shared" si="3"/>
        <v>257693.83900000004</v>
      </c>
      <c r="U19" s="2265">
        <f t="shared" si="4"/>
        <v>204207.60499999981</v>
      </c>
      <c r="V19" s="2265">
        <f t="shared" si="5"/>
        <v>180677.00899999996</v>
      </c>
      <c r="W19" s="1926"/>
      <c r="X19" s="1926"/>
      <c r="Y19" s="1926"/>
    </row>
    <row r="20" spans="1:25" s="1536" customFormat="1" ht="12" customHeight="1" x14ac:dyDescent="0.2">
      <c r="A20" s="489"/>
      <c r="I20" s="489"/>
      <c r="J20" s="489"/>
      <c r="K20" s="2248"/>
      <c r="L20" s="2249">
        <v>43389</v>
      </c>
      <c r="M20" s="2252">
        <v>76382.051999999938</v>
      </c>
      <c r="N20" s="2252">
        <v>201775.51361425806</v>
      </c>
      <c r="O20" s="1926"/>
      <c r="P20" s="1926">
        <v>16</v>
      </c>
      <c r="Q20" s="2265">
        <f t="shared" si="0"/>
        <v>76382.051999999938</v>
      </c>
      <c r="R20" s="2265">
        <f t="shared" si="1"/>
        <v>189357.44799999983</v>
      </c>
      <c r="S20" s="2265">
        <f t="shared" si="2"/>
        <v>268042.55199999997</v>
      </c>
      <c r="T20" s="2265">
        <f t="shared" si="3"/>
        <v>240202.9169999999</v>
      </c>
      <c r="U20" s="2265">
        <f t="shared" si="4"/>
        <v>195272.86699999985</v>
      </c>
      <c r="V20" s="2265">
        <f t="shared" si="5"/>
        <v>171395.38599999994</v>
      </c>
      <c r="W20" s="1926"/>
      <c r="X20" s="1926"/>
      <c r="Y20" s="1926"/>
    </row>
    <row r="21" spans="1:25" s="1536" customFormat="1" ht="12" customHeight="1" x14ac:dyDescent="0.2">
      <c r="A21" s="489"/>
      <c r="I21" s="489"/>
      <c r="J21" s="489"/>
      <c r="K21" s="2248"/>
      <c r="L21" s="2249">
        <v>43390</v>
      </c>
      <c r="M21" s="2252">
        <v>81279.674999999988</v>
      </c>
      <c r="N21" s="2252">
        <v>209037.77561425808</v>
      </c>
      <c r="O21" s="1926"/>
      <c r="P21" s="1926">
        <v>17</v>
      </c>
      <c r="Q21" s="2265">
        <f t="shared" si="0"/>
        <v>81279.674999999988</v>
      </c>
      <c r="R21" s="2265">
        <f t="shared" si="1"/>
        <v>196659.652</v>
      </c>
      <c r="S21" s="2265">
        <f t="shared" si="2"/>
        <v>265076.30699999997</v>
      </c>
      <c r="T21" s="2265">
        <f t="shared" si="3"/>
        <v>229049.86699999997</v>
      </c>
      <c r="U21" s="2265">
        <f t="shared" si="4"/>
        <v>197497.17199999996</v>
      </c>
      <c r="V21" s="2265">
        <f t="shared" si="5"/>
        <v>138352.33299999998</v>
      </c>
      <c r="W21" s="1926"/>
      <c r="X21" s="1926"/>
      <c r="Y21" s="1926"/>
    </row>
    <row r="22" spans="1:25" s="1536" customFormat="1" ht="12" customHeight="1" x14ac:dyDescent="0.2">
      <c r="A22" s="489"/>
      <c r="B22" s="489"/>
      <c r="C22" s="490"/>
      <c r="D22" s="490"/>
      <c r="E22" s="490"/>
      <c r="F22" s="490"/>
      <c r="G22" s="490"/>
      <c r="H22" s="490"/>
      <c r="J22" s="489"/>
      <c r="K22" s="2248"/>
      <c r="L22" s="2249">
        <v>43391</v>
      </c>
      <c r="M22" s="2250">
        <v>85670.026000000013</v>
      </c>
      <c r="N22" s="2250">
        <v>215416.99461425806</v>
      </c>
      <c r="O22" s="1926"/>
      <c r="P22" s="1926">
        <v>18</v>
      </c>
      <c r="Q22" s="2265">
        <f t="shared" si="0"/>
        <v>85670.026000000013</v>
      </c>
      <c r="R22" s="2265">
        <f t="shared" si="1"/>
        <v>212205.804</v>
      </c>
      <c r="S22" s="2265">
        <f t="shared" si="2"/>
        <v>256219.40500000009</v>
      </c>
      <c r="T22" s="2265">
        <f t="shared" si="3"/>
        <v>255753.17200000014</v>
      </c>
      <c r="U22" s="2265">
        <f t="shared" si="4"/>
        <v>203804.10699999987</v>
      </c>
      <c r="V22" s="2265">
        <f t="shared" si="5"/>
        <v>178195.73700000002</v>
      </c>
      <c r="W22" s="1926"/>
      <c r="X22" s="1926"/>
      <c r="Y22" s="1926"/>
    </row>
    <row r="23" spans="1:25" s="1536" customFormat="1" ht="12" customHeight="1" x14ac:dyDescent="0.2">
      <c r="A23" s="489"/>
      <c r="B23" s="490"/>
      <c r="C23" s="492"/>
      <c r="D23" s="492"/>
      <c r="E23" s="492"/>
      <c r="F23" s="492"/>
      <c r="G23" s="492"/>
      <c r="H23" s="492"/>
      <c r="J23" s="489"/>
      <c r="K23" s="2248"/>
      <c r="L23" s="2249">
        <v>43392</v>
      </c>
      <c r="M23" s="2250">
        <v>94551.193999999989</v>
      </c>
      <c r="N23" s="2250">
        <v>218070.50161425807</v>
      </c>
      <c r="O23" s="1926"/>
      <c r="P23" s="1926">
        <v>19</v>
      </c>
      <c r="Q23" s="2265">
        <f t="shared" si="0"/>
        <v>94551.193999999989</v>
      </c>
      <c r="R23" s="2265">
        <f t="shared" si="1"/>
        <v>232075.3569999999</v>
      </c>
      <c r="S23" s="2265">
        <f t="shared" si="2"/>
        <v>263669.44099999999</v>
      </c>
      <c r="T23" s="2265">
        <f t="shared" si="3"/>
        <v>262307.64900000009</v>
      </c>
      <c r="U23" s="2265">
        <f t="shared" si="4"/>
        <v>198675.56099999999</v>
      </c>
      <c r="V23" s="2265">
        <f t="shared" si="5"/>
        <v>184938.19600000005</v>
      </c>
      <c r="W23" s="1926"/>
      <c r="X23" s="1926"/>
      <c r="Y23" s="1926"/>
    </row>
    <row r="24" spans="1:25" s="1536" customFormat="1" ht="20.100000000000001" customHeight="1" x14ac:dyDescent="0.2">
      <c r="A24" s="489"/>
      <c r="B24" s="490"/>
      <c r="C24" s="492"/>
      <c r="D24" s="492"/>
      <c r="E24" s="492"/>
      <c r="F24" s="492"/>
      <c r="G24" s="492"/>
      <c r="H24" s="492"/>
      <c r="J24" s="489"/>
      <c r="K24" s="2248"/>
      <c r="L24" s="2249">
        <v>43393</v>
      </c>
      <c r="M24" s="2250">
        <v>97785.743999999962</v>
      </c>
      <c r="N24" s="2250">
        <v>201657.61961425806</v>
      </c>
      <c r="O24" s="1926"/>
      <c r="P24" s="1926">
        <v>20</v>
      </c>
      <c r="Q24" s="2265">
        <f t="shared" si="0"/>
        <v>97785.743999999962</v>
      </c>
      <c r="R24" s="2265">
        <f t="shared" si="1"/>
        <v>238923.75499999998</v>
      </c>
      <c r="S24" s="2265">
        <f t="shared" si="2"/>
        <v>264974.78400000004</v>
      </c>
      <c r="T24" s="2265">
        <f t="shared" si="3"/>
        <v>276273.07300000009</v>
      </c>
      <c r="U24" s="2265">
        <f t="shared" si="4"/>
        <v>202498.90899999993</v>
      </c>
      <c r="V24" s="2265">
        <f t="shared" si="5"/>
        <v>179503.0480000001</v>
      </c>
      <c r="W24" s="1926"/>
      <c r="X24" s="1926"/>
      <c r="Y24" s="1926"/>
    </row>
    <row r="25" spans="1:25" s="1536" customFormat="1" ht="12" customHeight="1" x14ac:dyDescent="0.25">
      <c r="A25" s="1540"/>
      <c r="B25" s="490"/>
      <c r="C25" s="493"/>
      <c r="D25" s="493"/>
      <c r="E25" s="493"/>
      <c r="F25" s="493"/>
      <c r="G25" s="493"/>
      <c r="H25" s="493"/>
      <c r="J25" s="1540"/>
      <c r="K25" s="2248"/>
      <c r="L25" s="2249">
        <v>43394</v>
      </c>
      <c r="M25" s="2250">
        <v>118332.33399999994</v>
      </c>
      <c r="N25" s="2250">
        <v>213337.96861425808</v>
      </c>
      <c r="O25" s="1926"/>
      <c r="P25" s="1926">
        <v>21</v>
      </c>
      <c r="Q25" s="2265">
        <f t="shared" si="0"/>
        <v>118332.33399999994</v>
      </c>
      <c r="R25" s="2265">
        <f t="shared" si="1"/>
        <v>232868.44299999994</v>
      </c>
      <c r="S25" s="2265">
        <f t="shared" si="2"/>
        <v>239171.43099999998</v>
      </c>
      <c r="T25" s="2265">
        <f t="shared" si="3"/>
        <v>299294.40499999997</v>
      </c>
      <c r="U25" s="2265">
        <f t="shared" si="4"/>
        <v>195194.16999999993</v>
      </c>
      <c r="V25" s="2265">
        <f t="shared" si="5"/>
        <v>161890.99999999983</v>
      </c>
      <c r="W25" s="1926"/>
      <c r="X25" s="1926"/>
      <c r="Y25" s="1926"/>
    </row>
    <row r="26" spans="1:25" s="1536" customFormat="1" ht="12" customHeight="1" x14ac:dyDescent="0.2">
      <c r="A26" s="489"/>
      <c r="B26" s="1537"/>
      <c r="C26" s="1537"/>
      <c r="D26" s="1537"/>
      <c r="E26" s="1537"/>
      <c r="F26" s="1537"/>
      <c r="G26" s="1537"/>
      <c r="H26" s="1537"/>
      <c r="I26" s="1537"/>
      <c r="J26" s="489"/>
      <c r="K26" s="2248"/>
      <c r="L26" s="2249">
        <v>43395</v>
      </c>
      <c r="M26" s="2250">
        <v>130199.29099999998</v>
      </c>
      <c r="N26" s="2250">
        <v>271585.47561425803</v>
      </c>
      <c r="O26" s="1926"/>
      <c r="P26" s="1926">
        <v>22</v>
      </c>
      <c r="Q26" s="2265">
        <f t="shared" si="0"/>
        <v>130199.29099999998</v>
      </c>
      <c r="R26" s="2265">
        <f t="shared" si="1"/>
        <v>228345.17800000001</v>
      </c>
      <c r="S26" s="2265">
        <f t="shared" si="2"/>
        <v>203454.109</v>
      </c>
      <c r="T26" s="2265">
        <f t="shared" si="3"/>
        <v>315639.4310000001</v>
      </c>
      <c r="U26" s="2265">
        <f t="shared" si="4"/>
        <v>220341.51699999996</v>
      </c>
      <c r="V26" s="2265">
        <f t="shared" si="5"/>
        <v>138656.14399999994</v>
      </c>
      <c r="W26" s="1926"/>
      <c r="X26" s="1926"/>
      <c r="Y26" s="1926"/>
    </row>
    <row r="27" spans="1:25" s="453" customFormat="1" ht="12" customHeight="1" x14ac:dyDescent="0.2">
      <c r="A27" s="451"/>
      <c r="I27" s="451"/>
      <c r="J27" s="451"/>
      <c r="K27" s="2248"/>
      <c r="L27" s="2249">
        <v>43396</v>
      </c>
      <c r="M27" s="2250">
        <v>141188.2129999999</v>
      </c>
      <c r="N27" s="2250">
        <v>259376.39861425804</v>
      </c>
      <c r="O27" s="1926"/>
      <c r="P27" s="1926">
        <v>23</v>
      </c>
      <c r="Q27" s="2265">
        <f t="shared" si="0"/>
        <v>141188.2129999999</v>
      </c>
      <c r="R27" s="2265">
        <f t="shared" si="1"/>
        <v>212944.37200000015</v>
      </c>
      <c r="S27" s="2265">
        <f t="shared" si="2"/>
        <v>198697.65199999991</v>
      </c>
      <c r="T27" s="2265">
        <f t="shared" si="3"/>
        <v>319551.45400000009</v>
      </c>
      <c r="U27" s="2265">
        <f t="shared" si="4"/>
        <v>235310.32700000002</v>
      </c>
      <c r="V27" s="2265">
        <f t="shared" si="5"/>
        <v>114386.565</v>
      </c>
      <c r="W27" s="1926"/>
      <c r="X27" s="1926"/>
      <c r="Y27" s="1926"/>
    </row>
    <row r="28" spans="1:25" s="453" customFormat="1" ht="12" customHeight="1" x14ac:dyDescent="0.2">
      <c r="A28" s="451"/>
      <c r="I28" s="451"/>
      <c r="J28" s="451"/>
      <c r="K28" s="2248"/>
      <c r="L28" s="2249">
        <v>43397</v>
      </c>
      <c r="M28" s="2250">
        <v>143938.48900000006</v>
      </c>
      <c r="N28" s="2250">
        <v>278975.93361425807</v>
      </c>
      <c r="O28" s="1926"/>
      <c r="P28" s="1926">
        <v>24</v>
      </c>
      <c r="Q28" s="2265">
        <f t="shared" si="0"/>
        <v>143938.48900000006</v>
      </c>
      <c r="R28" s="2265">
        <f t="shared" si="1"/>
        <v>193588.74100000001</v>
      </c>
      <c r="S28" s="2265">
        <f t="shared" si="2"/>
        <v>218932.62099999996</v>
      </c>
      <c r="T28" s="2265">
        <f t="shared" si="3"/>
        <v>318528.78600000008</v>
      </c>
      <c r="U28" s="2265">
        <f t="shared" si="4"/>
        <v>237371.31099999999</v>
      </c>
      <c r="V28" s="2265">
        <f t="shared" si="5"/>
        <v>128639.94399999993</v>
      </c>
      <c r="W28" s="1926"/>
      <c r="X28" s="1926"/>
      <c r="Y28" s="1926"/>
    </row>
    <row r="29" spans="1:25" s="453" customFormat="1" ht="12" customHeight="1" x14ac:dyDescent="0.2">
      <c r="A29" s="451"/>
      <c r="I29" s="451"/>
      <c r="J29" s="451"/>
      <c r="K29" s="2248"/>
      <c r="L29" s="2249">
        <v>43398</v>
      </c>
      <c r="M29" s="2250">
        <v>135321.70699999997</v>
      </c>
      <c r="N29" s="2250">
        <v>275926.77961425803</v>
      </c>
      <c r="O29" s="1926"/>
      <c r="P29" s="1926">
        <v>25</v>
      </c>
      <c r="Q29" s="2265">
        <f t="shared" si="0"/>
        <v>135321.70699999997</v>
      </c>
      <c r="R29" s="2265">
        <f t="shared" si="1"/>
        <v>195468.91100000011</v>
      </c>
      <c r="S29" s="2265">
        <f t="shared" si="2"/>
        <v>222009.25500000003</v>
      </c>
      <c r="T29" s="2265">
        <f t="shared" si="3"/>
        <v>306989.49100000021</v>
      </c>
      <c r="U29" s="2265">
        <f t="shared" si="4"/>
        <v>206819.64699999991</v>
      </c>
      <c r="V29" s="2265">
        <f t="shared" si="5"/>
        <v>157234.50499999989</v>
      </c>
      <c r="W29" s="1926"/>
      <c r="X29" s="1926"/>
      <c r="Y29" s="1926"/>
    </row>
    <row r="30" spans="1:25" s="453" customFormat="1" ht="12" customHeight="1" x14ac:dyDescent="0.2">
      <c r="A30" s="451"/>
      <c r="I30" s="451"/>
      <c r="J30" s="451"/>
      <c r="K30" s="2248"/>
      <c r="L30" s="2249">
        <v>43399</v>
      </c>
      <c r="M30" s="2250">
        <v>128835.85600000001</v>
      </c>
      <c r="N30" s="2250">
        <v>260102.56661425807</v>
      </c>
      <c r="O30" s="1926"/>
      <c r="P30" s="1926">
        <v>26</v>
      </c>
      <c r="Q30" s="2265">
        <f t="shared" si="0"/>
        <v>128835.85600000001</v>
      </c>
      <c r="R30" s="2265">
        <f t="shared" si="1"/>
        <v>216885.9200000001</v>
      </c>
      <c r="S30" s="2265">
        <f t="shared" si="2"/>
        <v>222190.71499999994</v>
      </c>
      <c r="T30" s="2265">
        <f t="shared" si="3"/>
        <v>272645.08499999996</v>
      </c>
      <c r="U30" s="2265">
        <f t="shared" si="4"/>
        <v>195442.47600000005</v>
      </c>
      <c r="V30" s="2265">
        <f t="shared" si="5"/>
        <v>171858.42500000005</v>
      </c>
      <c r="W30" s="1926"/>
      <c r="X30" s="1926"/>
      <c r="Y30" s="1926"/>
    </row>
    <row r="31" spans="1:25" ht="12" customHeight="1" x14ac:dyDescent="0.25">
      <c r="A31" s="451"/>
      <c r="B31" s="451"/>
      <c r="C31" s="451"/>
      <c r="D31" s="451"/>
      <c r="E31" s="451"/>
      <c r="F31" s="451"/>
      <c r="G31" s="451"/>
      <c r="H31" s="451"/>
      <c r="I31" s="451"/>
      <c r="J31" s="451"/>
      <c r="L31" s="2249">
        <v>43400</v>
      </c>
      <c r="M31" s="2221">
        <v>140753.17399999997</v>
      </c>
      <c r="N31" s="2221">
        <v>237409.33661425806</v>
      </c>
      <c r="P31" s="1926">
        <v>27</v>
      </c>
      <c r="Q31" s="2265">
        <f t="shared" si="0"/>
        <v>140753.17399999997</v>
      </c>
      <c r="R31" s="2265">
        <f t="shared" si="1"/>
        <v>248980.56800000003</v>
      </c>
      <c r="S31" s="2265">
        <f t="shared" si="2"/>
        <v>211597.21800000011</v>
      </c>
      <c r="T31" s="2265">
        <f t="shared" si="3"/>
        <v>251073.26099999991</v>
      </c>
      <c r="U31" s="2265">
        <f t="shared" si="4"/>
        <v>178999.76599999995</v>
      </c>
      <c r="V31" s="2265">
        <f t="shared" si="5"/>
        <v>164843.74299999996</v>
      </c>
    </row>
    <row r="32" spans="1:25" ht="5.0999999999999996" customHeight="1" x14ac:dyDescent="0.25">
      <c r="A32" s="451"/>
      <c r="B32" s="451"/>
      <c r="C32" s="451"/>
      <c r="D32" s="451"/>
      <c r="E32" s="451"/>
      <c r="F32" s="451"/>
      <c r="G32" s="451"/>
      <c r="H32" s="451"/>
      <c r="I32" s="451"/>
      <c r="J32" s="451"/>
      <c r="L32" s="2249">
        <v>43401</v>
      </c>
      <c r="M32" s="2221">
        <v>157884.38800000004</v>
      </c>
      <c r="N32" s="2221">
        <v>265102.49561425805</v>
      </c>
      <c r="P32" s="1926">
        <v>28</v>
      </c>
      <c r="Q32" s="2265">
        <f t="shared" si="0"/>
        <v>157884.38800000004</v>
      </c>
      <c r="R32" s="2265">
        <f t="shared" si="1"/>
        <v>265322.30400000012</v>
      </c>
      <c r="S32" s="2265">
        <f t="shared" si="2"/>
        <v>207749.82700000008</v>
      </c>
      <c r="T32" s="2265">
        <f t="shared" si="3"/>
        <v>258063.37300000011</v>
      </c>
      <c r="U32" s="2265">
        <f t="shared" si="4"/>
        <v>160770.77099999995</v>
      </c>
      <c r="V32" s="2265">
        <f t="shared" si="5"/>
        <v>162029.58599999998</v>
      </c>
    </row>
    <row r="33" spans="1:22" ht="15" customHeight="1" x14ac:dyDescent="0.25">
      <c r="A33" s="450"/>
      <c r="B33" s="450"/>
      <c r="C33" s="450"/>
      <c r="D33" s="450"/>
      <c r="E33" s="450"/>
      <c r="F33" s="450"/>
      <c r="G33" s="450"/>
      <c r="H33" s="450"/>
      <c r="I33" s="450"/>
      <c r="L33" s="2249">
        <v>43402</v>
      </c>
      <c r="M33" s="2221">
        <v>143000.48800000001</v>
      </c>
      <c r="N33" s="2221">
        <v>281508.41561425803</v>
      </c>
      <c r="P33" s="1926">
        <v>29</v>
      </c>
      <c r="Q33" s="2265">
        <f t="shared" si="0"/>
        <v>143000.48800000001</v>
      </c>
      <c r="R33" s="2265">
        <f t="shared" si="1"/>
        <v>279231.58800000034</v>
      </c>
      <c r="S33" s="2265">
        <f t="shared" si="2"/>
        <v>208849.55100000009</v>
      </c>
      <c r="T33" s="2265">
        <f t="shared" si="3"/>
        <v>267518.19499999995</v>
      </c>
      <c r="V33" s="2265">
        <f t="shared" si="5"/>
        <v>142519.55100000006</v>
      </c>
    </row>
    <row r="34" spans="1:22" ht="15" customHeight="1" x14ac:dyDescent="0.25">
      <c r="A34" s="450"/>
      <c r="B34" s="450"/>
      <c r="C34" s="450"/>
      <c r="D34" s="450"/>
      <c r="E34" s="450"/>
      <c r="F34" s="450"/>
      <c r="G34" s="450"/>
      <c r="H34" s="450"/>
      <c r="I34" s="450"/>
      <c r="L34" s="2249">
        <v>43403</v>
      </c>
      <c r="M34" s="2221">
        <v>110306.27700000005</v>
      </c>
      <c r="N34" s="2221">
        <v>218829.66761425807</v>
      </c>
      <c r="P34" s="1926">
        <v>30</v>
      </c>
      <c r="Q34" s="2265">
        <f t="shared" si="0"/>
        <v>110306.27700000005</v>
      </c>
      <c r="R34" s="2265">
        <f t="shared" si="1"/>
        <v>280771.03599999996</v>
      </c>
      <c r="S34" s="2265">
        <f t="shared" si="2"/>
        <v>212621.185</v>
      </c>
      <c r="T34" s="2265">
        <f t="shared" si="3"/>
        <v>272357.91299999994</v>
      </c>
      <c r="V34" s="2265">
        <f t="shared" si="5"/>
        <v>114201.20400000006</v>
      </c>
    </row>
    <row r="35" spans="1:22" ht="15" customHeight="1" x14ac:dyDescent="0.25">
      <c r="A35" s="450"/>
      <c r="B35" s="450"/>
      <c r="C35" s="450"/>
      <c r="D35" s="450"/>
      <c r="E35" s="450"/>
      <c r="F35" s="450"/>
      <c r="G35" s="450"/>
      <c r="H35" s="450"/>
      <c r="I35" s="450"/>
      <c r="L35" s="2249">
        <v>43404</v>
      </c>
      <c r="M35" s="2221">
        <v>122299.26200000008</v>
      </c>
      <c r="N35" s="2221">
        <v>240480.50861425805</v>
      </c>
      <c r="P35" s="1926">
        <v>31</v>
      </c>
      <c r="Q35" s="2265">
        <f t="shared" si="0"/>
        <v>122299.26200000008</v>
      </c>
      <c r="S35" s="2265">
        <f t="shared" si="2"/>
        <v>212832.50500000012</v>
      </c>
      <c r="T35" s="2265">
        <f t="shared" si="3"/>
        <v>268173.73600000009</v>
      </c>
      <c r="V35" s="2265">
        <f t="shared" si="5"/>
        <v>115566.796</v>
      </c>
    </row>
    <row r="36" spans="1:22" ht="15" customHeight="1" x14ac:dyDescent="0.25">
      <c r="A36" s="450"/>
      <c r="B36" s="450"/>
      <c r="C36" s="450"/>
      <c r="D36" s="450"/>
      <c r="E36" s="450"/>
      <c r="F36" s="450"/>
      <c r="G36" s="450"/>
      <c r="H36" s="450"/>
      <c r="I36" s="450"/>
      <c r="L36" s="2249">
        <v>43405</v>
      </c>
      <c r="M36" s="2221">
        <v>122993.97299999997</v>
      </c>
      <c r="N36" s="2221">
        <v>238283.36781165664</v>
      </c>
      <c r="Q36" s="2267">
        <f t="shared" ref="Q36:V36" si="12">SUM(Q5:Q35)</f>
        <v>3221866.3079999997</v>
      </c>
      <c r="R36" s="2267">
        <f t="shared" si="12"/>
        <v>5404893.1000000006</v>
      </c>
      <c r="S36" s="2267">
        <f t="shared" si="12"/>
        <v>7249937.6359999999</v>
      </c>
      <c r="T36" s="2267">
        <f t="shared" si="12"/>
        <v>8239428.3400000017</v>
      </c>
      <c r="U36" s="2267">
        <f t="shared" si="12"/>
        <v>6212011.3999999976</v>
      </c>
      <c r="V36" s="2267">
        <f t="shared" si="12"/>
        <v>5039154.4420000007</v>
      </c>
    </row>
    <row r="37" spans="1:22" ht="15" customHeight="1" x14ac:dyDescent="0.25">
      <c r="A37" s="450"/>
      <c r="B37" s="2827" t="s">
        <v>758</v>
      </c>
      <c r="C37" s="2827"/>
      <c r="D37" s="2827"/>
      <c r="E37" s="2827"/>
      <c r="F37" s="2827"/>
      <c r="G37" s="2827"/>
      <c r="H37" s="2827"/>
      <c r="I37" s="2827"/>
      <c r="L37" s="2249">
        <v>43406</v>
      </c>
      <c r="M37" s="2221">
        <v>118480.18600000005</v>
      </c>
      <c r="N37" s="2221">
        <v>246939.93342125666</v>
      </c>
      <c r="Q37" s="2267">
        <f t="shared" ref="Q37:V37" si="13">MAX(Q5:Q35)</f>
        <v>157884.38800000004</v>
      </c>
      <c r="R37" s="2267">
        <f t="shared" si="13"/>
        <v>280771.03599999996</v>
      </c>
      <c r="S37" s="2267">
        <f t="shared" si="13"/>
        <v>269660.76599999989</v>
      </c>
      <c r="T37" s="2267">
        <f t="shared" si="13"/>
        <v>319551.45400000009</v>
      </c>
      <c r="U37" s="2267">
        <f t="shared" si="13"/>
        <v>273231.56499999994</v>
      </c>
      <c r="V37" s="2267">
        <f t="shared" si="13"/>
        <v>198084.95400000003</v>
      </c>
    </row>
    <row r="38" spans="1:22" ht="15" customHeight="1" x14ac:dyDescent="0.25">
      <c r="A38" s="450"/>
      <c r="B38" s="2827"/>
      <c r="C38" s="2827"/>
      <c r="D38" s="2827"/>
      <c r="E38" s="2827"/>
      <c r="F38" s="2827"/>
      <c r="G38" s="2827"/>
      <c r="H38" s="2827"/>
      <c r="I38" s="2827"/>
      <c r="L38" s="2249">
        <v>43407</v>
      </c>
      <c r="M38" s="2221">
        <v>120180.55899999998</v>
      </c>
      <c r="N38" s="2221">
        <v>227246.00163565663</v>
      </c>
      <c r="Q38" s="2267">
        <f t="shared" ref="Q38:V38" si="14">MIN(Q5:Q35)</f>
        <v>62693.258000000023</v>
      </c>
      <c r="R38" s="2267">
        <f t="shared" si="14"/>
        <v>114783.21100000001</v>
      </c>
      <c r="S38" s="2267">
        <f t="shared" si="14"/>
        <v>197568.10099999991</v>
      </c>
      <c r="T38" s="2267">
        <f t="shared" si="14"/>
        <v>214392.51100000009</v>
      </c>
      <c r="U38" s="2267">
        <f t="shared" si="14"/>
        <v>160770.77099999995</v>
      </c>
      <c r="V38" s="2267">
        <f t="shared" si="14"/>
        <v>114201.20400000006</v>
      </c>
    </row>
    <row r="39" spans="1:22" ht="15" customHeight="1" x14ac:dyDescent="0.25">
      <c r="A39" s="450"/>
      <c r="B39" s="450"/>
      <c r="C39" s="450"/>
      <c r="D39" s="450"/>
      <c r="E39" s="450"/>
      <c r="F39" s="450"/>
      <c r="G39" s="450"/>
      <c r="H39" s="450"/>
      <c r="I39" s="450"/>
      <c r="L39" s="2249">
        <v>43408</v>
      </c>
      <c r="M39" s="2221">
        <v>114783.21100000001</v>
      </c>
      <c r="N39" s="2221">
        <v>208469.47113365665</v>
      </c>
    </row>
    <row r="40" spans="1:22" ht="15" customHeight="1" x14ac:dyDescent="0.25">
      <c r="A40" s="450"/>
      <c r="B40" s="450"/>
      <c r="C40" s="450"/>
      <c r="D40" s="450"/>
      <c r="E40" s="450"/>
      <c r="F40" s="450"/>
      <c r="G40" s="450"/>
      <c r="H40" s="450"/>
      <c r="I40" s="450"/>
      <c r="L40" s="2249">
        <v>43409</v>
      </c>
      <c r="M40" s="2221">
        <v>120795.50200000004</v>
      </c>
      <c r="N40" s="2221">
        <v>255692.16961105668</v>
      </c>
    </row>
    <row r="41" spans="1:22" ht="15" customHeight="1" x14ac:dyDescent="0.25">
      <c r="A41" s="450"/>
      <c r="B41" s="450"/>
      <c r="C41" s="450"/>
      <c r="D41" s="450"/>
      <c r="E41" s="450"/>
      <c r="F41" s="450"/>
      <c r="G41" s="450"/>
      <c r="H41" s="450"/>
      <c r="I41" s="450"/>
      <c r="L41" s="2249">
        <v>43410</v>
      </c>
      <c r="M41" s="2221">
        <v>116140.55400000002</v>
      </c>
      <c r="N41" s="2221">
        <v>251169.17948665665</v>
      </c>
    </row>
    <row r="42" spans="1:22" ht="15" customHeight="1" x14ac:dyDescent="0.25">
      <c r="A42" s="450"/>
      <c r="B42" s="450"/>
      <c r="C42" s="450"/>
      <c r="D42" s="450"/>
      <c r="E42" s="450"/>
      <c r="F42" s="450"/>
      <c r="G42" s="450"/>
      <c r="H42" s="450"/>
      <c r="I42" s="450"/>
      <c r="L42" s="2249">
        <v>43411</v>
      </c>
      <c r="M42" s="2221">
        <v>120799.35100000004</v>
      </c>
      <c r="N42" s="2221">
        <v>257025.43776665669</v>
      </c>
    </row>
    <row r="43" spans="1:22" ht="15" customHeight="1" x14ac:dyDescent="0.25">
      <c r="A43" s="450"/>
      <c r="B43" s="450"/>
      <c r="C43" s="450"/>
      <c r="D43" s="450"/>
      <c r="E43" s="450"/>
      <c r="F43" s="450"/>
      <c r="G43" s="450"/>
      <c r="H43" s="450"/>
      <c r="I43" s="450"/>
      <c r="L43" s="2249">
        <v>43412</v>
      </c>
      <c r="M43" s="2221">
        <v>127450.80499999989</v>
      </c>
      <c r="N43" s="2221">
        <v>268819.74826665665</v>
      </c>
    </row>
    <row r="44" spans="1:22" ht="15" customHeight="1" x14ac:dyDescent="0.25">
      <c r="A44" s="450"/>
      <c r="B44" s="450"/>
      <c r="C44" s="450"/>
      <c r="D44" s="450"/>
      <c r="E44" s="450"/>
      <c r="F44" s="450"/>
      <c r="G44" s="450"/>
      <c r="H44" s="450"/>
      <c r="I44" s="450"/>
      <c r="L44" s="2249">
        <v>43413</v>
      </c>
      <c r="M44" s="2221">
        <v>132034.36299999995</v>
      </c>
      <c r="N44" s="2221">
        <v>266347.58026665665</v>
      </c>
    </row>
    <row r="45" spans="1:22" ht="15" customHeight="1" x14ac:dyDescent="0.25">
      <c r="A45" s="450"/>
      <c r="B45" s="450"/>
      <c r="C45" s="450"/>
      <c r="D45" s="450"/>
      <c r="E45" s="450"/>
      <c r="F45" s="450"/>
      <c r="G45" s="450"/>
      <c r="H45" s="450"/>
      <c r="I45" s="450"/>
      <c r="L45" s="2249">
        <v>43414</v>
      </c>
      <c r="M45" s="2221">
        <v>128682.77200000003</v>
      </c>
      <c r="N45" s="2221">
        <v>222631.53326665668</v>
      </c>
    </row>
    <row r="46" spans="1:22" ht="15" customHeight="1" x14ac:dyDescent="0.25">
      <c r="A46" s="450"/>
      <c r="B46" s="450"/>
      <c r="C46" s="450"/>
      <c r="D46" s="450"/>
      <c r="E46" s="450"/>
      <c r="F46" s="450"/>
      <c r="G46" s="450"/>
      <c r="H46" s="450"/>
      <c r="I46" s="450"/>
      <c r="L46" s="2249">
        <v>43415</v>
      </c>
      <c r="M46" s="2221">
        <v>135095.473</v>
      </c>
      <c r="N46" s="2221">
        <v>241547.04226665667</v>
      </c>
    </row>
    <row r="47" spans="1:22" ht="15" customHeight="1" x14ac:dyDescent="0.25">
      <c r="A47" s="450"/>
      <c r="B47" s="450"/>
      <c r="C47" s="450"/>
      <c r="D47" s="450"/>
      <c r="E47" s="450"/>
      <c r="F47" s="450"/>
      <c r="G47" s="450"/>
      <c r="H47" s="450"/>
      <c r="I47" s="450"/>
      <c r="L47" s="2249">
        <v>43416</v>
      </c>
      <c r="M47" s="2221">
        <v>145594.04799999992</v>
      </c>
      <c r="N47" s="2221">
        <v>289282.76126665669</v>
      </c>
    </row>
    <row r="48" spans="1:22" ht="15" customHeight="1" x14ac:dyDescent="0.25">
      <c r="A48" s="450"/>
      <c r="B48" s="450"/>
      <c r="C48" s="450"/>
      <c r="D48" s="450"/>
      <c r="E48" s="450"/>
      <c r="F48" s="450"/>
      <c r="G48" s="450"/>
      <c r="H48" s="450"/>
      <c r="I48" s="450"/>
      <c r="L48" s="2249">
        <v>43417</v>
      </c>
      <c r="M48" s="2221">
        <v>147979.17599999995</v>
      </c>
      <c r="N48" s="2221">
        <v>273262.25826665666</v>
      </c>
    </row>
    <row r="49" spans="1:14" ht="15" customHeight="1" x14ac:dyDescent="0.25">
      <c r="A49" s="450"/>
      <c r="B49" s="450"/>
      <c r="C49" s="450"/>
      <c r="D49" s="450"/>
      <c r="E49" s="450"/>
      <c r="F49" s="450"/>
      <c r="G49" s="450"/>
      <c r="H49" s="450"/>
      <c r="I49" s="450"/>
      <c r="L49" s="2249">
        <v>43418</v>
      </c>
      <c r="M49" s="2221">
        <v>157181.02900000001</v>
      </c>
      <c r="N49" s="2221">
        <v>309572.86526665668</v>
      </c>
    </row>
    <row r="50" spans="1:14" ht="15" customHeight="1" x14ac:dyDescent="0.25">
      <c r="A50" s="450"/>
      <c r="B50" s="450"/>
      <c r="C50" s="450"/>
      <c r="D50" s="450"/>
      <c r="E50" s="450"/>
      <c r="F50" s="450"/>
      <c r="G50" s="450"/>
      <c r="H50" s="450"/>
      <c r="I50" s="450"/>
      <c r="L50" s="2249">
        <v>43419</v>
      </c>
      <c r="M50" s="2221">
        <v>173073.02100000015</v>
      </c>
      <c r="N50" s="2221">
        <v>329738.50926665665</v>
      </c>
    </row>
    <row r="51" spans="1:14" ht="15" customHeight="1" x14ac:dyDescent="0.25">
      <c r="A51" s="450"/>
      <c r="B51" s="450"/>
      <c r="C51" s="450"/>
      <c r="D51" s="450"/>
      <c r="E51" s="450"/>
      <c r="F51" s="450"/>
      <c r="G51" s="450"/>
      <c r="H51" s="450"/>
      <c r="I51" s="450"/>
      <c r="L51" s="2249">
        <v>43420</v>
      </c>
      <c r="M51" s="2221">
        <v>189357.44799999983</v>
      </c>
      <c r="N51" s="2221">
        <v>344925.50526665669</v>
      </c>
    </row>
    <row r="52" spans="1:14" ht="15" customHeight="1" x14ac:dyDescent="0.25">
      <c r="A52" s="450"/>
      <c r="B52" s="450"/>
      <c r="C52" s="450"/>
      <c r="D52" s="450"/>
      <c r="E52" s="450"/>
      <c r="F52" s="450"/>
      <c r="G52" s="450"/>
      <c r="H52" s="450"/>
      <c r="I52" s="450"/>
      <c r="L52" s="2249">
        <v>43421</v>
      </c>
      <c r="M52" s="2221">
        <v>196659.652</v>
      </c>
      <c r="N52" s="2221">
        <v>310298.47426665667</v>
      </c>
    </row>
    <row r="53" spans="1:14" ht="15" customHeight="1" x14ac:dyDescent="0.25">
      <c r="A53" s="450"/>
      <c r="B53" s="450"/>
      <c r="C53" s="450"/>
      <c r="D53" s="450"/>
      <c r="E53" s="450"/>
      <c r="F53" s="450"/>
      <c r="G53" s="450"/>
      <c r="H53" s="450"/>
      <c r="I53" s="450"/>
      <c r="L53" s="2249">
        <v>43422</v>
      </c>
      <c r="M53" s="2221">
        <v>212205.804</v>
      </c>
      <c r="N53" s="2221">
        <v>337731.67126665666</v>
      </c>
    </row>
    <row r="54" spans="1:14" ht="15" customHeight="1" x14ac:dyDescent="0.25">
      <c r="A54" s="450"/>
      <c r="B54" s="450"/>
      <c r="C54" s="450"/>
      <c r="D54" s="450"/>
      <c r="E54" s="450"/>
      <c r="F54" s="450"/>
      <c r="G54" s="450"/>
      <c r="H54" s="450"/>
      <c r="I54" s="450"/>
      <c r="L54" s="2249">
        <v>43423</v>
      </c>
      <c r="M54" s="2221">
        <v>232075.3569999999</v>
      </c>
      <c r="N54" s="2221">
        <v>383025.9122666567</v>
      </c>
    </row>
    <row r="55" spans="1:14" ht="15" customHeight="1" x14ac:dyDescent="0.25">
      <c r="A55" s="450"/>
      <c r="B55" s="450"/>
      <c r="C55" s="450"/>
      <c r="D55" s="450"/>
      <c r="E55" s="450"/>
      <c r="F55" s="450"/>
      <c r="G55" s="450"/>
      <c r="H55" s="450"/>
      <c r="I55" s="450"/>
      <c r="L55" s="2249">
        <v>43424</v>
      </c>
      <c r="M55" s="2221">
        <v>238923.75499999998</v>
      </c>
      <c r="N55" s="2221">
        <v>409223.08226665668</v>
      </c>
    </row>
    <row r="56" spans="1:14" ht="15" customHeight="1" x14ac:dyDescent="0.25">
      <c r="A56" s="450"/>
      <c r="B56" s="450"/>
      <c r="C56" s="450"/>
      <c r="D56" s="450"/>
      <c r="E56" s="450"/>
      <c r="F56" s="450"/>
      <c r="G56" s="450"/>
      <c r="H56" s="450"/>
      <c r="I56" s="450"/>
      <c r="L56" s="2249">
        <v>43425</v>
      </c>
      <c r="M56" s="2221">
        <v>232868.44299999994</v>
      </c>
      <c r="N56" s="2221">
        <v>414437.93326665671</v>
      </c>
    </row>
    <row r="57" spans="1:14" ht="15" customHeight="1" x14ac:dyDescent="0.25">
      <c r="A57" s="450"/>
      <c r="B57" s="450"/>
      <c r="C57" s="450"/>
      <c r="D57" s="450"/>
      <c r="E57" s="450"/>
      <c r="F57" s="450"/>
      <c r="G57" s="450"/>
      <c r="H57" s="450"/>
      <c r="I57" s="450"/>
      <c r="L57" s="2249">
        <v>43426</v>
      </c>
      <c r="M57" s="2221">
        <v>228345.17800000001</v>
      </c>
      <c r="N57" s="2221">
        <v>412002.2272666567</v>
      </c>
    </row>
    <row r="58" spans="1:14" ht="15" customHeight="1" x14ac:dyDescent="0.25">
      <c r="A58" s="450"/>
      <c r="B58" s="450"/>
      <c r="C58" s="450"/>
      <c r="D58" s="450"/>
      <c r="E58" s="450"/>
      <c r="F58" s="450"/>
      <c r="G58" s="450"/>
      <c r="H58" s="450"/>
      <c r="I58" s="450"/>
      <c r="L58" s="2249">
        <v>43427</v>
      </c>
      <c r="M58" s="2221">
        <v>212944.37200000015</v>
      </c>
      <c r="N58" s="2221">
        <v>386120.90926665673</v>
      </c>
    </row>
    <row r="59" spans="1:14" ht="15" customHeight="1" x14ac:dyDescent="0.25">
      <c r="A59" s="450"/>
      <c r="B59" s="450"/>
      <c r="C59" s="450"/>
      <c r="D59" s="450"/>
      <c r="E59" s="450"/>
      <c r="F59" s="450"/>
      <c r="G59" s="450"/>
      <c r="H59" s="450"/>
      <c r="I59" s="450"/>
      <c r="L59" s="2249">
        <v>43428</v>
      </c>
      <c r="M59" s="2221">
        <v>193588.74100000001</v>
      </c>
      <c r="N59" s="2221">
        <v>330273.95426665671</v>
      </c>
    </row>
    <row r="60" spans="1:14" ht="15" customHeight="1" x14ac:dyDescent="0.25">
      <c r="A60" s="450"/>
      <c r="B60" s="450"/>
      <c r="C60" s="450"/>
      <c r="D60" s="450"/>
      <c r="E60" s="450"/>
      <c r="F60" s="450"/>
      <c r="G60" s="450"/>
      <c r="H60" s="450"/>
      <c r="I60" s="450"/>
      <c r="L60" s="2249">
        <v>43429</v>
      </c>
      <c r="M60" s="2221">
        <v>195468.91100000011</v>
      </c>
      <c r="N60" s="2221">
        <v>314450.41926665668</v>
      </c>
    </row>
    <row r="61" spans="1:14" ht="15" customHeight="1" x14ac:dyDescent="0.25">
      <c r="A61" s="450"/>
      <c r="B61" s="450"/>
      <c r="C61" s="450"/>
      <c r="D61" s="450"/>
      <c r="E61" s="450"/>
      <c r="F61" s="450"/>
      <c r="G61" s="450"/>
      <c r="H61" s="450"/>
      <c r="I61" s="450"/>
      <c r="L61" s="2249">
        <v>43430</v>
      </c>
      <c r="M61" s="2221">
        <v>216885.9200000001</v>
      </c>
      <c r="N61" s="2221">
        <v>398539.01426665677</v>
      </c>
    </row>
    <row r="62" spans="1:14" ht="15" customHeight="1" x14ac:dyDescent="0.25">
      <c r="A62" s="450"/>
      <c r="B62" s="450"/>
      <c r="C62" s="450"/>
      <c r="D62" s="450"/>
      <c r="E62" s="450"/>
      <c r="F62" s="450"/>
      <c r="G62" s="450"/>
      <c r="H62" s="450"/>
      <c r="I62" s="450"/>
      <c r="L62" s="2249">
        <v>43431</v>
      </c>
      <c r="M62" s="2221">
        <v>248980.56800000003</v>
      </c>
      <c r="N62" s="2221">
        <v>433711.6782666567</v>
      </c>
    </row>
    <row r="63" spans="1:14" ht="15" customHeight="1" x14ac:dyDescent="0.25">
      <c r="A63" s="450"/>
      <c r="B63" s="450"/>
      <c r="C63" s="450"/>
      <c r="D63" s="450"/>
      <c r="E63" s="450"/>
      <c r="F63" s="450"/>
      <c r="G63" s="450"/>
      <c r="H63" s="450"/>
      <c r="I63" s="450"/>
      <c r="L63" s="2249">
        <v>43432</v>
      </c>
      <c r="M63" s="2221">
        <v>265322.30400000012</v>
      </c>
      <c r="N63" s="2221">
        <v>454550.68226665672</v>
      </c>
    </row>
    <row r="64" spans="1:14" ht="15" customHeight="1" x14ac:dyDescent="0.25">
      <c r="L64" s="2249">
        <v>43433</v>
      </c>
      <c r="M64" s="2221">
        <v>279231.58800000034</v>
      </c>
      <c r="N64" s="2221">
        <v>470937.71026665671</v>
      </c>
    </row>
    <row r="65" spans="12:14" ht="15" customHeight="1" x14ac:dyDescent="0.25">
      <c r="L65" s="2249">
        <v>43434</v>
      </c>
      <c r="M65" s="2221">
        <v>280771.03599999996</v>
      </c>
      <c r="N65" s="2221">
        <v>464669.10626665666</v>
      </c>
    </row>
    <row r="66" spans="12:14" ht="15" customHeight="1" x14ac:dyDescent="0.25">
      <c r="L66" s="2249">
        <v>43435</v>
      </c>
      <c r="M66" s="2221">
        <v>261292.99600000001</v>
      </c>
      <c r="N66" s="2221">
        <v>414360.87743199989</v>
      </c>
    </row>
    <row r="67" spans="12:14" ht="15" customHeight="1" x14ac:dyDescent="0.25">
      <c r="L67" s="2249">
        <v>43436</v>
      </c>
      <c r="M67" s="2221">
        <v>250964.79100000011</v>
      </c>
      <c r="N67" s="2221">
        <v>387149.06543199997</v>
      </c>
    </row>
    <row r="68" spans="12:14" ht="15" customHeight="1" x14ac:dyDescent="0.25">
      <c r="L68" s="2249">
        <v>43437</v>
      </c>
      <c r="M68" s="2221">
        <v>224722.69</v>
      </c>
      <c r="N68" s="2221">
        <v>393255.35943199997</v>
      </c>
    </row>
    <row r="69" spans="12:14" ht="15" customHeight="1" x14ac:dyDescent="0.25">
      <c r="L69" s="2249">
        <v>43438</v>
      </c>
      <c r="M69" s="2221">
        <v>223985.22500000003</v>
      </c>
      <c r="N69" s="2221">
        <v>395383.31243200001</v>
      </c>
    </row>
    <row r="70" spans="12:14" ht="15" customHeight="1" x14ac:dyDescent="0.25">
      <c r="L70" s="2249">
        <v>43439</v>
      </c>
      <c r="M70" s="2221">
        <v>242476.68100000004</v>
      </c>
      <c r="N70" s="2221">
        <v>420022.36743199994</v>
      </c>
    </row>
    <row r="71" spans="12:14" ht="15" customHeight="1" x14ac:dyDescent="0.25">
      <c r="L71" s="2249">
        <v>43440</v>
      </c>
      <c r="M71" s="2221">
        <v>246378.976</v>
      </c>
      <c r="N71" s="2221">
        <v>421435.85043200001</v>
      </c>
    </row>
    <row r="72" spans="12:14" ht="15" customHeight="1" x14ac:dyDescent="0.25">
      <c r="L72" s="2249">
        <v>43441</v>
      </c>
      <c r="M72" s="2221">
        <v>214053.20900000006</v>
      </c>
      <c r="N72" s="2221">
        <v>368595.38843200001</v>
      </c>
    </row>
    <row r="73" spans="12:14" ht="15" customHeight="1" x14ac:dyDescent="0.25">
      <c r="L73" s="2249">
        <v>43442</v>
      </c>
      <c r="M73" s="2221">
        <v>199343.58899999992</v>
      </c>
      <c r="N73" s="2221">
        <v>313381.503432</v>
      </c>
    </row>
    <row r="74" spans="12:14" ht="15" customHeight="1" x14ac:dyDescent="0.25">
      <c r="L74" s="2249">
        <v>43443</v>
      </c>
      <c r="M74" s="2221">
        <v>197568.10099999991</v>
      </c>
      <c r="N74" s="2221">
        <v>316923.33143199998</v>
      </c>
    </row>
    <row r="75" spans="12:14" ht="15" customHeight="1" x14ac:dyDescent="0.25">
      <c r="L75" s="2249">
        <v>43444</v>
      </c>
      <c r="M75" s="2221">
        <v>226128.74999999997</v>
      </c>
      <c r="N75" s="2221">
        <v>396564.76343199995</v>
      </c>
    </row>
    <row r="76" spans="12:14" ht="15" customHeight="1" x14ac:dyDescent="0.25">
      <c r="L76" s="2249">
        <v>43445</v>
      </c>
      <c r="M76" s="2221">
        <v>240238.9</v>
      </c>
      <c r="N76" s="2221">
        <v>426982.76343199995</v>
      </c>
    </row>
    <row r="77" spans="12:14" ht="15" customHeight="1" x14ac:dyDescent="0.25">
      <c r="L77" s="2249">
        <v>43446</v>
      </c>
      <c r="M77" s="2221">
        <v>249728.21599999993</v>
      </c>
      <c r="N77" s="2221">
        <v>430749.62643199996</v>
      </c>
    </row>
    <row r="78" spans="12:14" ht="15" customHeight="1" x14ac:dyDescent="0.25">
      <c r="L78" s="2249">
        <v>43447</v>
      </c>
      <c r="M78" s="2221">
        <v>265231.89799999999</v>
      </c>
      <c r="N78" s="2221">
        <v>459355.62943199999</v>
      </c>
    </row>
    <row r="79" spans="12:14" ht="15" customHeight="1" x14ac:dyDescent="0.25">
      <c r="L79" s="2249">
        <v>43448</v>
      </c>
      <c r="M79" s="2221">
        <v>269660.76599999989</v>
      </c>
      <c r="N79" s="2221">
        <v>459951.48943199997</v>
      </c>
    </row>
    <row r="80" spans="12:14" ht="15" customHeight="1" x14ac:dyDescent="0.25">
      <c r="L80" s="2249">
        <v>43449</v>
      </c>
      <c r="M80" s="2221">
        <v>262074.29000000004</v>
      </c>
      <c r="N80" s="2221">
        <v>416222.57543199993</v>
      </c>
    </row>
    <row r="81" spans="12:14" ht="15" customHeight="1" x14ac:dyDescent="0.25">
      <c r="L81" s="2249">
        <v>43450</v>
      </c>
      <c r="M81" s="2221">
        <v>268042.55199999997</v>
      </c>
      <c r="N81" s="2221">
        <v>411278.21243200003</v>
      </c>
    </row>
    <row r="82" spans="12:14" ht="15" customHeight="1" x14ac:dyDescent="0.25">
      <c r="L82" s="2249">
        <v>43451</v>
      </c>
      <c r="M82" s="2221">
        <v>265076.30699999997</v>
      </c>
      <c r="N82" s="2221">
        <v>456073.0284319999</v>
      </c>
    </row>
    <row r="83" spans="12:14" ht="15" customHeight="1" x14ac:dyDescent="0.25">
      <c r="L83" s="2249">
        <v>43452</v>
      </c>
      <c r="M83" s="2221">
        <v>256219.40500000009</v>
      </c>
      <c r="N83" s="2221">
        <v>430479.80843199993</v>
      </c>
    </row>
    <row r="84" spans="12:14" ht="15" customHeight="1" x14ac:dyDescent="0.25">
      <c r="L84" s="2249">
        <v>43453</v>
      </c>
      <c r="M84" s="2221">
        <v>263669.44099999999</v>
      </c>
      <c r="N84" s="2221">
        <v>434236.31443199993</v>
      </c>
    </row>
    <row r="85" spans="12:14" ht="15" customHeight="1" x14ac:dyDescent="0.25">
      <c r="L85" s="2249">
        <v>43454</v>
      </c>
      <c r="M85" s="2221">
        <v>264974.78400000004</v>
      </c>
      <c r="N85" s="2221">
        <v>430107.073432</v>
      </c>
    </row>
    <row r="86" spans="12:14" ht="15" customHeight="1" x14ac:dyDescent="0.25">
      <c r="L86" s="2249">
        <v>43455</v>
      </c>
      <c r="M86" s="2221">
        <v>239171.43099999998</v>
      </c>
      <c r="N86" s="2221">
        <v>376467.50343199994</v>
      </c>
    </row>
    <row r="87" spans="12:14" ht="15" customHeight="1" x14ac:dyDescent="0.25">
      <c r="L87" s="2249">
        <v>43456</v>
      </c>
      <c r="M87" s="2221">
        <v>203454.109</v>
      </c>
      <c r="N87" s="2221">
        <v>297924.05943199998</v>
      </c>
    </row>
    <row r="88" spans="12:14" ht="15" customHeight="1" x14ac:dyDescent="0.25">
      <c r="L88" s="2249">
        <v>43457</v>
      </c>
      <c r="M88" s="2221">
        <v>198697.65199999991</v>
      </c>
      <c r="N88" s="2221">
        <v>289421.14243200002</v>
      </c>
    </row>
    <row r="89" spans="12:14" ht="15" customHeight="1" x14ac:dyDescent="0.25">
      <c r="L89" s="2249">
        <v>43458</v>
      </c>
      <c r="M89" s="2221">
        <v>218932.62099999996</v>
      </c>
      <c r="N89" s="2221">
        <v>317216.851432</v>
      </c>
    </row>
    <row r="90" spans="12:14" ht="15" customHeight="1" x14ac:dyDescent="0.25">
      <c r="L90" s="2249">
        <v>43459</v>
      </c>
      <c r="M90" s="2221">
        <v>222009.25500000003</v>
      </c>
      <c r="N90" s="2221">
        <v>321211.28443199996</v>
      </c>
    </row>
    <row r="91" spans="12:14" ht="15" customHeight="1" x14ac:dyDescent="0.25">
      <c r="L91" s="2249">
        <v>43460</v>
      </c>
      <c r="M91" s="2221">
        <v>222190.71499999994</v>
      </c>
      <c r="N91" s="2221">
        <v>324467.573432</v>
      </c>
    </row>
    <row r="92" spans="12:14" ht="15" customHeight="1" x14ac:dyDescent="0.25">
      <c r="L92" s="2249">
        <v>43461</v>
      </c>
      <c r="M92" s="2221">
        <v>211597.21800000011</v>
      </c>
      <c r="N92" s="2221">
        <v>335118.24943199998</v>
      </c>
    </row>
    <row r="93" spans="12:14" ht="15" customHeight="1" x14ac:dyDescent="0.25">
      <c r="L93" s="2249">
        <v>43462</v>
      </c>
      <c r="M93" s="2221">
        <v>207749.82700000008</v>
      </c>
      <c r="N93" s="2221">
        <v>310826.31343199994</v>
      </c>
    </row>
    <row r="94" spans="12:14" ht="15" customHeight="1" x14ac:dyDescent="0.25">
      <c r="L94" s="2249">
        <v>43463</v>
      </c>
      <c r="M94" s="2221">
        <v>208849.55100000009</v>
      </c>
      <c r="N94" s="2221">
        <v>308977.83043199999</v>
      </c>
    </row>
    <row r="95" spans="12:14" ht="15" customHeight="1" x14ac:dyDescent="0.25">
      <c r="L95" s="2249">
        <v>43464</v>
      </c>
      <c r="M95" s="2221">
        <v>212621.185</v>
      </c>
      <c r="N95" s="2221">
        <v>313839.04743199999</v>
      </c>
    </row>
    <row r="96" spans="12:14" ht="15" customHeight="1" x14ac:dyDescent="0.25">
      <c r="L96" s="2249">
        <v>43465</v>
      </c>
      <c r="M96" s="2221">
        <v>212832.50500000012</v>
      </c>
      <c r="N96" s="2221">
        <v>313360.90443199966</v>
      </c>
    </row>
    <row r="97" spans="12:14" ht="15" customHeight="1" x14ac:dyDescent="0.25">
      <c r="L97" s="2249">
        <v>43466</v>
      </c>
      <c r="M97" s="2221">
        <v>214392.51100000009</v>
      </c>
      <c r="N97" s="2221">
        <v>322269.40624003229</v>
      </c>
    </row>
    <row r="98" spans="12:14" ht="15" customHeight="1" x14ac:dyDescent="0.25">
      <c r="L98" s="2249">
        <v>43467</v>
      </c>
      <c r="M98" s="2221">
        <v>256750.04600000003</v>
      </c>
      <c r="N98" s="2221">
        <v>424702.77624003228</v>
      </c>
    </row>
    <row r="99" spans="12:14" ht="15" customHeight="1" x14ac:dyDescent="0.25">
      <c r="L99" s="2249">
        <v>43468</v>
      </c>
      <c r="M99" s="2221">
        <v>281975.82800000015</v>
      </c>
      <c r="N99" s="2221">
        <v>466935.32124003227</v>
      </c>
    </row>
    <row r="100" spans="12:14" ht="15" customHeight="1" x14ac:dyDescent="0.25">
      <c r="L100" s="2249">
        <v>43469</v>
      </c>
      <c r="M100" s="2221">
        <v>276362.41700000007</v>
      </c>
      <c r="N100" s="2221">
        <v>439006.52724003221</v>
      </c>
    </row>
    <row r="101" spans="12:14" ht="15" customHeight="1" x14ac:dyDescent="0.25">
      <c r="L101" s="2249">
        <v>43470</v>
      </c>
      <c r="M101" s="2221">
        <v>241379.24299999999</v>
      </c>
      <c r="N101" s="2221">
        <v>367109.37624003226</v>
      </c>
    </row>
    <row r="102" spans="12:14" ht="15" customHeight="1" x14ac:dyDescent="0.25">
      <c r="L102" s="2249">
        <v>43471</v>
      </c>
      <c r="M102" s="2221">
        <v>256023.87100000004</v>
      </c>
      <c r="N102" s="2221">
        <v>415928.74424003222</v>
      </c>
    </row>
    <row r="103" spans="12:14" ht="15" customHeight="1" x14ac:dyDescent="0.25">
      <c r="L103" s="2249">
        <v>43472</v>
      </c>
      <c r="M103" s="2221">
        <v>264439.01099999988</v>
      </c>
      <c r="N103" s="2221">
        <v>453580.52824003226</v>
      </c>
    </row>
    <row r="104" spans="12:14" ht="15" customHeight="1" x14ac:dyDescent="0.25">
      <c r="L104" s="2249">
        <v>43473</v>
      </c>
      <c r="M104" s="2221">
        <v>256263.91</v>
      </c>
      <c r="N104" s="2221">
        <v>433769.85224003223</v>
      </c>
    </row>
    <row r="105" spans="12:14" ht="15" customHeight="1" x14ac:dyDescent="0.25">
      <c r="L105" s="2249">
        <v>43474</v>
      </c>
      <c r="M105" s="2221">
        <v>256763.17500000028</v>
      </c>
      <c r="N105" s="2221">
        <v>446407.36224003229</v>
      </c>
    </row>
    <row r="106" spans="12:14" ht="15" customHeight="1" x14ac:dyDescent="0.25">
      <c r="L106" s="2249">
        <v>43475</v>
      </c>
      <c r="M106" s="2221">
        <v>264865.76</v>
      </c>
      <c r="N106" s="2221">
        <v>461946.35124003229</v>
      </c>
    </row>
    <row r="107" spans="12:14" ht="15" customHeight="1" x14ac:dyDescent="0.25">
      <c r="L107" s="2249">
        <v>43476</v>
      </c>
      <c r="M107" s="2221">
        <v>268950.73800000007</v>
      </c>
      <c r="N107" s="2221">
        <v>448161.44424003229</v>
      </c>
    </row>
    <row r="108" spans="12:14" ht="15" customHeight="1" x14ac:dyDescent="0.25">
      <c r="L108" s="2249">
        <v>43477</v>
      </c>
      <c r="M108" s="2221">
        <v>239706.88599999997</v>
      </c>
      <c r="N108" s="2221">
        <v>370216.40624003229</v>
      </c>
    </row>
    <row r="109" spans="12:14" ht="15" customHeight="1" x14ac:dyDescent="0.25">
      <c r="L109" s="2249">
        <v>43478</v>
      </c>
      <c r="M109" s="2221">
        <v>231748.81500000012</v>
      </c>
      <c r="N109" s="2221">
        <v>363676.43324003229</v>
      </c>
    </row>
    <row r="110" spans="12:14" ht="15" customHeight="1" x14ac:dyDescent="0.25">
      <c r="L110" s="2249">
        <v>43479</v>
      </c>
      <c r="M110" s="2221">
        <v>258690.48200000002</v>
      </c>
      <c r="N110" s="2221">
        <v>437389.16624003224</v>
      </c>
    </row>
    <row r="111" spans="12:14" ht="15" customHeight="1" x14ac:dyDescent="0.25">
      <c r="L111" s="2249">
        <v>43480</v>
      </c>
      <c r="M111" s="2221">
        <v>257693.83900000004</v>
      </c>
      <c r="N111" s="2221">
        <v>427151.36124003225</v>
      </c>
    </row>
    <row r="112" spans="12:14" ht="15" customHeight="1" x14ac:dyDescent="0.25">
      <c r="L112" s="2249">
        <v>43481</v>
      </c>
      <c r="M112" s="2221">
        <v>240202.9169999999</v>
      </c>
      <c r="N112" s="2221">
        <v>413777.44524003228</v>
      </c>
    </row>
    <row r="113" spans="12:14" ht="15" customHeight="1" x14ac:dyDescent="0.25">
      <c r="L113" s="2249">
        <v>43482</v>
      </c>
      <c r="M113" s="2221">
        <v>229049.86699999997</v>
      </c>
      <c r="N113" s="2221">
        <v>385372.13024003227</v>
      </c>
    </row>
    <row r="114" spans="12:14" ht="15" customHeight="1" x14ac:dyDescent="0.25">
      <c r="L114" s="2249">
        <v>43483</v>
      </c>
      <c r="M114" s="2221">
        <v>255753.17200000014</v>
      </c>
      <c r="N114" s="2221">
        <v>446173.9372400323</v>
      </c>
    </row>
    <row r="115" spans="12:14" ht="15" customHeight="1" x14ac:dyDescent="0.25">
      <c r="L115" s="2249">
        <v>43484</v>
      </c>
      <c r="M115" s="2221">
        <v>262307.64900000009</v>
      </c>
      <c r="N115" s="2221">
        <v>428576.42424003227</v>
      </c>
    </row>
    <row r="116" spans="12:14" ht="15" customHeight="1" x14ac:dyDescent="0.25">
      <c r="L116" s="2249">
        <v>43485</v>
      </c>
      <c r="M116" s="2221">
        <v>276273.07300000009</v>
      </c>
      <c r="N116" s="2221">
        <v>457506.31124003226</v>
      </c>
    </row>
    <row r="117" spans="12:14" ht="15" customHeight="1" x14ac:dyDescent="0.25">
      <c r="L117" s="2249">
        <v>43486</v>
      </c>
      <c r="M117" s="2221">
        <v>299294.40499999997</v>
      </c>
      <c r="N117" s="2221">
        <v>518473.42624003225</v>
      </c>
    </row>
    <row r="118" spans="12:14" ht="15" customHeight="1" x14ac:dyDescent="0.25">
      <c r="L118" s="2249">
        <v>43487</v>
      </c>
      <c r="M118" s="2221">
        <v>315639.4310000001</v>
      </c>
      <c r="N118" s="2221">
        <v>540223.05724003224</v>
      </c>
    </row>
    <row r="119" spans="12:14" ht="15" customHeight="1" x14ac:dyDescent="0.25">
      <c r="L119" s="2249">
        <v>43488</v>
      </c>
      <c r="M119" s="2221">
        <v>319551.45400000009</v>
      </c>
      <c r="N119" s="2221">
        <v>543109.56524003227</v>
      </c>
    </row>
    <row r="120" spans="12:14" ht="15" customHeight="1" x14ac:dyDescent="0.25">
      <c r="L120" s="2249">
        <v>43489</v>
      </c>
      <c r="M120" s="2221">
        <v>318528.78600000008</v>
      </c>
      <c r="N120" s="2221">
        <v>537340.56424003234</v>
      </c>
    </row>
    <row r="121" spans="12:14" ht="15" customHeight="1" x14ac:dyDescent="0.25">
      <c r="L121" s="2249">
        <v>43490</v>
      </c>
      <c r="M121" s="2221">
        <v>306989.49100000021</v>
      </c>
      <c r="N121" s="2221">
        <v>500588.7422400323</v>
      </c>
    </row>
    <row r="122" spans="12:14" ht="15" customHeight="1" x14ac:dyDescent="0.25">
      <c r="L122" s="2249">
        <v>43491</v>
      </c>
      <c r="M122" s="2221">
        <v>272645.08499999996</v>
      </c>
      <c r="N122" s="2221">
        <v>422168.22124003229</v>
      </c>
    </row>
    <row r="123" spans="12:14" ht="15" customHeight="1" x14ac:dyDescent="0.25">
      <c r="L123" s="2249">
        <v>43492</v>
      </c>
      <c r="M123" s="2221">
        <v>251073.26099999991</v>
      </c>
      <c r="N123" s="2221">
        <v>387685.70524003229</v>
      </c>
    </row>
    <row r="124" spans="12:14" ht="15" customHeight="1" x14ac:dyDescent="0.25">
      <c r="L124" s="2249">
        <v>43493</v>
      </c>
      <c r="M124" s="2221">
        <v>258063.37300000011</v>
      </c>
      <c r="N124" s="2221">
        <v>453404.2132400322</v>
      </c>
    </row>
    <row r="125" spans="12:14" ht="15" customHeight="1" x14ac:dyDescent="0.25">
      <c r="L125" s="2249">
        <v>43494</v>
      </c>
      <c r="M125" s="2221">
        <v>267518.19499999995</v>
      </c>
      <c r="N125" s="2221">
        <v>466957.22124003229</v>
      </c>
    </row>
    <row r="126" spans="12:14" ht="15" customHeight="1" x14ac:dyDescent="0.25">
      <c r="L126" s="2249">
        <v>43495</v>
      </c>
      <c r="M126" s="2221">
        <v>272357.91299999994</v>
      </c>
      <c r="N126" s="2221">
        <v>477076.46124003222</v>
      </c>
    </row>
    <row r="127" spans="12:14" ht="15" customHeight="1" x14ac:dyDescent="0.25">
      <c r="L127" s="2249">
        <v>43496</v>
      </c>
      <c r="M127" s="2221">
        <v>268173.73600000009</v>
      </c>
      <c r="N127" s="2221">
        <v>468442.30424003227</v>
      </c>
    </row>
    <row r="128" spans="12:14" ht="15" customHeight="1" x14ac:dyDescent="0.25">
      <c r="L128" s="2249">
        <v>43497</v>
      </c>
      <c r="M128" s="2221">
        <v>253105.18600000005</v>
      </c>
      <c r="N128" s="2221">
        <v>434415.04201403575</v>
      </c>
    </row>
    <row r="129" spans="12:14" ht="15" customHeight="1" x14ac:dyDescent="0.25">
      <c r="L129" s="2249">
        <v>43498</v>
      </c>
      <c r="M129" s="2221">
        <v>217174.30900000007</v>
      </c>
      <c r="N129" s="2221">
        <v>362667.35801403574</v>
      </c>
    </row>
    <row r="130" spans="12:14" ht="15" customHeight="1" x14ac:dyDescent="0.25">
      <c r="L130" s="2249">
        <v>43499</v>
      </c>
      <c r="M130" s="2221">
        <v>237417.88999999998</v>
      </c>
      <c r="N130" s="2221">
        <v>380028.4160140357</v>
      </c>
    </row>
    <row r="131" spans="12:14" ht="15" customHeight="1" x14ac:dyDescent="0.25">
      <c r="L131" s="2249">
        <v>43500</v>
      </c>
      <c r="M131" s="2221">
        <v>259390.83299999993</v>
      </c>
      <c r="N131" s="2221">
        <v>455278.62901403575</v>
      </c>
    </row>
    <row r="132" spans="12:14" ht="15" customHeight="1" x14ac:dyDescent="0.25">
      <c r="L132" s="2249">
        <v>43501</v>
      </c>
      <c r="M132" s="2221">
        <v>267958.82099999994</v>
      </c>
      <c r="N132" s="2221">
        <v>462100.53901403572</v>
      </c>
    </row>
    <row r="133" spans="12:14" ht="15" customHeight="1" x14ac:dyDescent="0.25">
      <c r="L133" s="2249">
        <v>43502</v>
      </c>
      <c r="M133" s="2221">
        <v>273231.56499999994</v>
      </c>
      <c r="N133" s="2221">
        <v>472306.37501403573</v>
      </c>
    </row>
    <row r="134" spans="12:14" ht="15" customHeight="1" x14ac:dyDescent="0.25">
      <c r="L134" s="2249">
        <v>43503</v>
      </c>
      <c r="M134" s="2221">
        <v>269592.59899999999</v>
      </c>
      <c r="N134" s="2221">
        <v>463087.82701403572</v>
      </c>
    </row>
    <row r="135" spans="12:14" ht="15" customHeight="1" x14ac:dyDescent="0.25">
      <c r="L135" s="2249">
        <v>43504</v>
      </c>
      <c r="M135" s="2221">
        <v>240587.9819999999</v>
      </c>
      <c r="N135" s="2221">
        <v>412727.53601403575</v>
      </c>
    </row>
    <row r="136" spans="12:14" ht="15" customHeight="1" x14ac:dyDescent="0.25">
      <c r="L136" s="2249">
        <v>43505</v>
      </c>
      <c r="M136" s="2221">
        <v>220920.0400000001</v>
      </c>
      <c r="N136" s="2221">
        <v>351480.31401403574</v>
      </c>
    </row>
    <row r="137" spans="12:14" ht="15" customHeight="1" x14ac:dyDescent="0.25">
      <c r="L137" s="2249">
        <v>43506</v>
      </c>
      <c r="M137" s="2221">
        <v>217767.57</v>
      </c>
      <c r="N137" s="2221">
        <v>350075.39301403577</v>
      </c>
    </row>
    <row r="138" spans="12:14" ht="15" customHeight="1" x14ac:dyDescent="0.25">
      <c r="L138" s="2249">
        <v>43507</v>
      </c>
      <c r="M138" s="2221">
        <v>232456.28800000006</v>
      </c>
      <c r="N138" s="2221">
        <v>414518.2580140357</v>
      </c>
    </row>
    <row r="139" spans="12:14" ht="15" customHeight="1" x14ac:dyDescent="0.25">
      <c r="L139" s="2249">
        <v>43508</v>
      </c>
      <c r="M139" s="2221">
        <v>244977.39099999986</v>
      </c>
      <c r="N139" s="2221">
        <v>427947.86901403568</v>
      </c>
    </row>
    <row r="140" spans="12:14" ht="15" customHeight="1" x14ac:dyDescent="0.25">
      <c r="L140" s="2249">
        <v>43509</v>
      </c>
      <c r="M140" s="2221">
        <v>231353.19</v>
      </c>
      <c r="N140" s="2221">
        <v>421345.83301403566</v>
      </c>
    </row>
    <row r="141" spans="12:14" ht="15" customHeight="1" x14ac:dyDescent="0.25">
      <c r="L141" s="2249">
        <v>43510</v>
      </c>
      <c r="M141" s="2221">
        <v>213871.52999999991</v>
      </c>
      <c r="N141" s="2221">
        <v>396284.24801403575</v>
      </c>
    </row>
    <row r="142" spans="12:14" ht="15" customHeight="1" x14ac:dyDescent="0.25">
      <c r="L142" s="2249">
        <v>43511</v>
      </c>
      <c r="M142" s="2221">
        <v>204207.60499999981</v>
      </c>
      <c r="N142" s="2221">
        <v>361979.17301403568</v>
      </c>
    </row>
    <row r="143" spans="12:14" ht="15" customHeight="1" x14ac:dyDescent="0.25">
      <c r="L143" s="2249">
        <v>43512</v>
      </c>
      <c r="M143" s="2221">
        <v>195272.86699999985</v>
      </c>
      <c r="N143" s="2221">
        <v>315006.67301403574</v>
      </c>
    </row>
    <row r="144" spans="12:14" ht="15" customHeight="1" x14ac:dyDescent="0.25">
      <c r="L144" s="2249">
        <v>43513</v>
      </c>
      <c r="M144" s="2221">
        <v>197497.17199999996</v>
      </c>
      <c r="N144" s="2221">
        <v>320466.42901403573</v>
      </c>
    </row>
    <row r="145" spans="12:14" x14ac:dyDescent="0.25">
      <c r="L145" s="2249">
        <v>43514</v>
      </c>
      <c r="M145" s="2221">
        <v>203804.10699999987</v>
      </c>
      <c r="N145" s="2221">
        <v>351020.12901403569</v>
      </c>
    </row>
    <row r="146" spans="12:14" x14ac:dyDescent="0.25">
      <c r="L146" s="2249">
        <v>43515</v>
      </c>
      <c r="M146" s="2221">
        <v>198675.56099999999</v>
      </c>
      <c r="N146" s="2221">
        <v>343320.56901403575</v>
      </c>
    </row>
    <row r="147" spans="12:14" x14ac:dyDescent="0.25">
      <c r="L147" s="2249">
        <v>43516</v>
      </c>
      <c r="M147" s="2221">
        <v>202498.90899999993</v>
      </c>
      <c r="N147" s="2221">
        <v>368796.87001403573</v>
      </c>
    </row>
    <row r="148" spans="12:14" x14ac:dyDescent="0.25">
      <c r="L148" s="2249">
        <v>43517</v>
      </c>
      <c r="M148" s="2221">
        <v>195194.16999999993</v>
      </c>
      <c r="N148" s="2221">
        <v>357783.5950140357</v>
      </c>
    </row>
    <row r="149" spans="12:14" x14ac:dyDescent="0.25">
      <c r="L149" s="2249">
        <v>43518</v>
      </c>
      <c r="M149" s="2221">
        <v>220341.51699999996</v>
      </c>
      <c r="N149" s="2221">
        <v>384724.40601403575</v>
      </c>
    </row>
    <row r="150" spans="12:14" x14ac:dyDescent="0.25">
      <c r="L150" s="2249">
        <v>43519</v>
      </c>
      <c r="M150" s="2221">
        <v>235310.32700000002</v>
      </c>
      <c r="N150" s="2221">
        <v>373104.33501403575</v>
      </c>
    </row>
    <row r="151" spans="12:14" x14ac:dyDescent="0.25">
      <c r="L151" s="2249">
        <v>43520</v>
      </c>
      <c r="M151" s="2221">
        <v>237371.31099999999</v>
      </c>
      <c r="N151" s="2221">
        <v>375195.41701403575</v>
      </c>
    </row>
    <row r="152" spans="12:14" x14ac:dyDescent="0.25">
      <c r="L152" s="2249">
        <v>43521</v>
      </c>
      <c r="M152" s="2221">
        <v>206819.64699999991</v>
      </c>
      <c r="N152" s="2221">
        <v>387077.81501403573</v>
      </c>
    </row>
    <row r="153" spans="12:14" x14ac:dyDescent="0.25">
      <c r="L153" s="2249">
        <v>43522</v>
      </c>
      <c r="M153" s="2221">
        <v>195442.47600000005</v>
      </c>
      <c r="N153" s="2221">
        <v>361731.66001403576</v>
      </c>
    </row>
    <row r="154" spans="12:14" x14ac:dyDescent="0.25">
      <c r="L154" s="2249">
        <v>43523</v>
      </c>
      <c r="M154" s="2221">
        <v>178999.76599999995</v>
      </c>
      <c r="N154" s="2221">
        <v>326556.97501403571</v>
      </c>
    </row>
    <row r="155" spans="12:14" x14ac:dyDescent="0.25">
      <c r="L155" s="2249">
        <v>43524</v>
      </c>
      <c r="M155" s="2221">
        <v>160770.77099999995</v>
      </c>
      <c r="N155" s="2221">
        <v>287977.17601403571</v>
      </c>
    </row>
    <row r="156" spans="12:14" x14ac:dyDescent="0.25">
      <c r="L156" s="2249">
        <v>43525</v>
      </c>
      <c r="M156" s="2221">
        <v>171849.79400000005</v>
      </c>
      <c r="N156" s="2221">
        <v>321837.05251067743</v>
      </c>
    </row>
    <row r="157" spans="12:14" x14ac:dyDescent="0.25">
      <c r="L157" s="2249">
        <v>43526</v>
      </c>
      <c r="M157" s="2221">
        <v>181417.98899999986</v>
      </c>
      <c r="N157" s="2221">
        <v>296608.07551067747</v>
      </c>
    </row>
    <row r="158" spans="12:14" x14ac:dyDescent="0.25">
      <c r="L158" s="2249">
        <v>43527</v>
      </c>
      <c r="M158" s="2221">
        <v>165489.15499999985</v>
      </c>
      <c r="N158" s="2221">
        <v>277874.19251067744</v>
      </c>
    </row>
    <row r="159" spans="12:14" x14ac:dyDescent="0.25">
      <c r="L159" s="2249">
        <v>43528</v>
      </c>
      <c r="M159" s="2221">
        <v>155018.71199999997</v>
      </c>
      <c r="N159" s="2221">
        <v>284072.64451067749</v>
      </c>
    </row>
    <row r="160" spans="12:14" x14ac:dyDescent="0.25">
      <c r="L160" s="2249">
        <v>43529</v>
      </c>
      <c r="M160" s="2221">
        <v>180499.755</v>
      </c>
      <c r="N160" s="2221">
        <v>318844.61551067745</v>
      </c>
    </row>
    <row r="161" spans="12:14" x14ac:dyDescent="0.25">
      <c r="L161" s="2249">
        <v>43530</v>
      </c>
      <c r="M161" s="2221">
        <v>166408.44299999994</v>
      </c>
      <c r="N161" s="2221">
        <v>298299.46651067742</v>
      </c>
    </row>
    <row r="162" spans="12:14" x14ac:dyDescent="0.25">
      <c r="L162" s="2249">
        <v>43531</v>
      </c>
      <c r="M162" s="2221">
        <v>152096.53400000004</v>
      </c>
      <c r="N162" s="2221">
        <v>275795.02951067744</v>
      </c>
    </row>
    <row r="163" spans="12:14" x14ac:dyDescent="0.25">
      <c r="L163" s="2249">
        <v>43532</v>
      </c>
      <c r="M163" s="2221">
        <v>156826.57000000009</v>
      </c>
      <c r="N163" s="2221">
        <v>280664.40951067739</v>
      </c>
    </row>
    <row r="164" spans="12:14" x14ac:dyDescent="0.25">
      <c r="L164" s="2249">
        <v>43533</v>
      </c>
      <c r="M164" s="2221">
        <v>161384.29500000004</v>
      </c>
      <c r="N164" s="2221">
        <v>267681.33851067745</v>
      </c>
    </row>
    <row r="165" spans="12:14" x14ac:dyDescent="0.25">
      <c r="L165" s="2249">
        <v>43534</v>
      </c>
      <c r="M165" s="2221">
        <v>170707.73699999999</v>
      </c>
      <c r="N165" s="2221">
        <v>282857.66051067744</v>
      </c>
    </row>
    <row r="166" spans="12:14" x14ac:dyDescent="0.25">
      <c r="L166" s="2249">
        <v>43535</v>
      </c>
      <c r="M166" s="2221">
        <v>198084.95400000003</v>
      </c>
      <c r="N166" s="2221">
        <v>343306.42951067741</v>
      </c>
    </row>
    <row r="167" spans="12:14" x14ac:dyDescent="0.25">
      <c r="L167" s="2249">
        <v>43536</v>
      </c>
      <c r="M167" s="2221">
        <v>194622.98300000009</v>
      </c>
      <c r="N167" s="2221">
        <v>338232.81351067743</v>
      </c>
    </row>
    <row r="168" spans="12:14" x14ac:dyDescent="0.25">
      <c r="L168" s="2249">
        <v>43537</v>
      </c>
      <c r="M168" s="2221">
        <v>187719.61500000005</v>
      </c>
      <c r="N168" s="2221">
        <v>326429.98351067741</v>
      </c>
    </row>
    <row r="169" spans="12:14" x14ac:dyDescent="0.25">
      <c r="L169" s="2249">
        <v>43538</v>
      </c>
      <c r="M169" s="2221">
        <v>192138.73400000005</v>
      </c>
      <c r="N169" s="2221">
        <v>331982.39351067744</v>
      </c>
    </row>
    <row r="170" spans="12:14" x14ac:dyDescent="0.25">
      <c r="L170" s="2249">
        <v>43539</v>
      </c>
      <c r="M170" s="2221">
        <v>180677.00899999996</v>
      </c>
      <c r="N170" s="2221">
        <v>308370.38051067741</v>
      </c>
    </row>
    <row r="171" spans="12:14" x14ac:dyDescent="0.25">
      <c r="L171" s="2249">
        <v>43540</v>
      </c>
      <c r="M171" s="2221">
        <v>171395.38599999994</v>
      </c>
      <c r="N171" s="2221">
        <v>287933.02451067738</v>
      </c>
    </row>
    <row r="172" spans="12:14" x14ac:dyDescent="0.25">
      <c r="L172" s="2249">
        <v>43541</v>
      </c>
      <c r="M172" s="2221">
        <v>138352.33299999998</v>
      </c>
      <c r="N172" s="2221">
        <v>242221.01551067745</v>
      </c>
    </row>
    <row r="173" spans="12:14" x14ac:dyDescent="0.25">
      <c r="L173" s="2249">
        <v>43542</v>
      </c>
      <c r="M173" s="2221">
        <v>178195.73700000002</v>
      </c>
      <c r="N173" s="2221">
        <v>317389.73851067742</v>
      </c>
    </row>
    <row r="174" spans="12:14" x14ac:dyDescent="0.25">
      <c r="L174" s="2249">
        <v>43543</v>
      </c>
      <c r="M174" s="2221">
        <v>184938.19600000005</v>
      </c>
      <c r="N174" s="2221">
        <v>349630.7455106774</v>
      </c>
    </row>
    <row r="175" spans="12:14" x14ac:dyDescent="0.25">
      <c r="L175" s="2249">
        <v>43544</v>
      </c>
      <c r="M175" s="2221">
        <v>179503.0480000001</v>
      </c>
      <c r="N175" s="2221">
        <v>338606.56651067745</v>
      </c>
    </row>
    <row r="176" spans="12:14" x14ac:dyDescent="0.25">
      <c r="L176" s="2249">
        <v>43545</v>
      </c>
      <c r="M176" s="2221">
        <v>161890.99999999983</v>
      </c>
      <c r="N176" s="2221">
        <v>320133.55151067738</v>
      </c>
    </row>
    <row r="177" spans="12:14" x14ac:dyDescent="0.25">
      <c r="L177" s="2249">
        <v>43546</v>
      </c>
      <c r="M177" s="2221">
        <v>138656.14399999994</v>
      </c>
      <c r="N177" s="2221">
        <v>271050.62451067741</v>
      </c>
    </row>
    <row r="178" spans="12:14" x14ac:dyDescent="0.25">
      <c r="L178" s="2249">
        <v>43547</v>
      </c>
      <c r="M178" s="2221">
        <v>114386.565</v>
      </c>
      <c r="N178" s="2221">
        <v>202097.82551067739</v>
      </c>
    </row>
    <row r="179" spans="12:14" x14ac:dyDescent="0.25">
      <c r="L179" s="2249">
        <v>43548</v>
      </c>
      <c r="M179" s="2221">
        <v>128639.94399999993</v>
      </c>
      <c r="N179" s="2221">
        <v>228213.72951067743</v>
      </c>
    </row>
    <row r="180" spans="12:14" x14ac:dyDescent="0.25">
      <c r="L180" s="2249">
        <v>43549</v>
      </c>
      <c r="M180" s="2221">
        <v>157234.50499999989</v>
      </c>
      <c r="N180" s="2221">
        <v>286839.86051067745</v>
      </c>
    </row>
    <row r="181" spans="12:14" x14ac:dyDescent="0.25">
      <c r="L181" s="2249">
        <v>43550</v>
      </c>
      <c r="M181" s="2221">
        <v>171858.42500000005</v>
      </c>
      <c r="N181" s="2221">
        <v>306744.31751067744</v>
      </c>
    </row>
    <row r="182" spans="12:14" x14ac:dyDescent="0.25">
      <c r="L182" s="2249">
        <v>43551</v>
      </c>
      <c r="M182" s="2221">
        <v>164843.74299999996</v>
      </c>
      <c r="N182" s="2221">
        <v>318813.4795106774</v>
      </c>
    </row>
    <row r="183" spans="12:14" x14ac:dyDescent="0.25">
      <c r="L183" s="2249">
        <v>43552</v>
      </c>
      <c r="M183" s="2221">
        <v>162029.58599999998</v>
      </c>
      <c r="N183" s="2221">
        <v>314768.24751067749</v>
      </c>
    </row>
    <row r="184" spans="12:14" x14ac:dyDescent="0.25">
      <c r="L184" s="2249">
        <v>43553</v>
      </c>
      <c r="M184" s="2221">
        <v>142519.55100000006</v>
      </c>
      <c r="N184" s="2221">
        <v>259412.43651067742</v>
      </c>
    </row>
    <row r="185" spans="12:14" x14ac:dyDescent="0.25">
      <c r="L185" s="2249">
        <v>43554</v>
      </c>
      <c r="M185" s="2221">
        <v>114201.20400000006</v>
      </c>
      <c r="N185" s="2221">
        <v>202413.24851067743</v>
      </c>
    </row>
    <row r="186" spans="12:14" x14ac:dyDescent="0.25">
      <c r="L186" s="2249">
        <v>43555</v>
      </c>
      <c r="M186" s="2221">
        <v>115566.796</v>
      </c>
      <c r="N186" s="2221">
        <v>209907.18851067743</v>
      </c>
    </row>
  </sheetData>
  <mergeCells count="7">
    <mergeCell ref="B37:I38"/>
    <mergeCell ref="B15:I16"/>
    <mergeCell ref="A2:H2"/>
    <mergeCell ref="I2:J2"/>
    <mergeCell ref="D4:I4"/>
    <mergeCell ref="B6:B9"/>
    <mergeCell ref="B10:B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&amp;C53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256550B-5095-44ED-AB5F-5A0B7BD5BF3A}">
            <xm:f>'Z:\Users\sefranek\AppData\Local\Microsoft\Windows\Temporary Internet Files\Content.Outlook\9XIQVP0O\[03-2015.xlsx]T'!#REF!+3=MOD(D$29+3,12)</xm:f>
            <x14:dxf>
              <fill>
                <patternFill>
                  <bgColor theme="7" tint="0.39994506668294322"/>
                </patternFill>
              </fill>
            </x14:dxf>
          </x14:cfRule>
          <xm:sqref>D14:I14 D6:I7 D10:I11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view="pageBreakPreview" zoomScaleNormal="100" zoomScaleSheetLayoutView="100" workbookViewId="0">
      <selection activeCell="B1" sqref="B1"/>
    </sheetView>
  </sheetViews>
  <sheetFormatPr defaultRowHeight="12.75" x14ac:dyDescent="0.25"/>
  <cols>
    <col min="1" max="1" width="0.85546875" style="449" customWidth="1"/>
    <col min="2" max="2" width="19.42578125" style="449" customWidth="1"/>
    <col min="3" max="8" width="10.7109375" style="449" customWidth="1"/>
    <col min="9" max="9" width="1.7109375" style="449" customWidth="1"/>
    <col min="10" max="10" width="16.42578125" style="2218" bestFit="1" customWidth="1"/>
    <col min="11" max="16" width="9.140625" style="2218"/>
    <col min="17" max="16384" width="9.140625" style="449"/>
  </cols>
  <sheetData>
    <row r="1" spans="1:17" x14ac:dyDescent="0.25">
      <c r="Q1" s="1925"/>
    </row>
    <row r="2" spans="1:17" ht="15.75" customHeight="1" thickBot="1" x14ac:dyDescent="0.3">
      <c r="A2" s="2840" t="s">
        <v>631</v>
      </c>
      <c r="B2" s="2840"/>
      <c r="C2" s="2840"/>
      <c r="D2" s="2840"/>
      <c r="E2" s="2840"/>
      <c r="F2" s="2840"/>
      <c r="G2" s="2840"/>
      <c r="H2" s="2785" t="s">
        <v>600</v>
      </c>
      <c r="I2" s="2785"/>
      <c r="Q2" s="1925"/>
    </row>
    <row r="3" spans="1:17" ht="15.75" x14ac:dyDescent="0.25">
      <c r="B3" s="487"/>
      <c r="C3" s="487"/>
      <c r="D3" s="487"/>
      <c r="E3" s="487"/>
      <c r="F3" s="487"/>
      <c r="G3" s="487"/>
      <c r="H3" s="487"/>
      <c r="I3" s="487"/>
      <c r="Q3" s="1925"/>
    </row>
    <row r="4" spans="1:17" ht="12" customHeight="1" x14ac:dyDescent="0.25">
      <c r="A4" s="450"/>
      <c r="B4" s="2838" t="s">
        <v>727</v>
      </c>
      <c r="C4" s="2839"/>
      <c r="D4" s="2839"/>
      <c r="E4" s="2839"/>
      <c r="F4" s="2839"/>
      <c r="G4" s="2839"/>
      <c r="H4" s="2839"/>
      <c r="I4" s="2839"/>
      <c r="Q4" s="1925"/>
    </row>
    <row r="5" spans="1:17" s="453" customFormat="1" ht="12" customHeight="1" x14ac:dyDescent="0.2">
      <c r="A5" s="451"/>
      <c r="B5" s="2839"/>
      <c r="C5" s="2839"/>
      <c r="D5" s="2839"/>
      <c r="E5" s="2839"/>
      <c r="F5" s="2839"/>
      <c r="G5" s="2839"/>
      <c r="H5" s="2839"/>
      <c r="I5" s="2839"/>
      <c r="J5" s="2248"/>
      <c r="K5" s="2248"/>
      <c r="L5" s="2248"/>
      <c r="M5" s="2248"/>
      <c r="N5" s="2248"/>
      <c r="O5" s="2248"/>
      <c r="P5" s="2248"/>
      <c r="Q5" s="1926"/>
    </row>
    <row r="6" spans="1:17" s="453" customFormat="1" ht="21" customHeight="1" x14ac:dyDescent="0.2">
      <c r="A6" s="451"/>
      <c r="B6" s="462"/>
      <c r="C6" s="2836" t="s">
        <v>675</v>
      </c>
      <c r="D6" s="2837"/>
      <c r="E6" s="2837"/>
      <c r="F6" s="2836" t="s">
        <v>546</v>
      </c>
      <c r="G6" s="2837"/>
      <c r="H6" s="2837"/>
      <c r="I6" s="452"/>
      <c r="J6" s="2248"/>
      <c r="K6" s="2248"/>
      <c r="L6" s="2248"/>
      <c r="M6" s="2248"/>
      <c r="N6" s="2248"/>
      <c r="O6" s="2248"/>
      <c r="P6" s="2248"/>
      <c r="Q6" s="1926"/>
    </row>
    <row r="7" spans="1:17" s="453" customFormat="1" ht="36" customHeight="1" x14ac:dyDescent="0.2">
      <c r="A7" s="451"/>
      <c r="B7" s="462"/>
      <c r="C7" s="2834" t="s">
        <v>632</v>
      </c>
      <c r="D7" s="2835"/>
      <c r="E7" s="1556" t="s">
        <v>49</v>
      </c>
      <c r="F7" s="2834" t="s">
        <v>632</v>
      </c>
      <c r="G7" s="2835"/>
      <c r="H7" s="1556" t="s">
        <v>49</v>
      </c>
      <c r="I7" s="451"/>
      <c r="J7" s="2248"/>
      <c r="K7" s="2248" t="s">
        <v>392</v>
      </c>
      <c r="L7" s="2248"/>
      <c r="M7" s="2248"/>
      <c r="N7" s="2248"/>
      <c r="O7" s="2248"/>
      <c r="P7" s="2248"/>
      <c r="Q7" s="1926"/>
    </row>
    <row r="8" spans="1:17" s="453" customFormat="1" ht="12" customHeight="1" x14ac:dyDescent="0.2">
      <c r="A8" s="451"/>
      <c r="B8" s="1505"/>
      <c r="C8" s="1557" t="s">
        <v>502</v>
      </c>
      <c r="D8" s="1918" t="s">
        <v>3</v>
      </c>
      <c r="E8" s="1558" t="s">
        <v>51</v>
      </c>
      <c r="F8" s="1557" t="s">
        <v>502</v>
      </c>
      <c r="G8" s="1918" t="s">
        <v>3</v>
      </c>
      <c r="H8" s="1558" t="s">
        <v>51</v>
      </c>
      <c r="I8" s="455"/>
      <c r="J8" s="2248"/>
      <c r="K8" s="2248"/>
      <c r="L8" s="2248"/>
      <c r="M8" s="2253"/>
      <c r="N8" s="2254" t="s">
        <v>675</v>
      </c>
      <c r="O8" s="2254" t="s">
        <v>546</v>
      </c>
      <c r="P8" s="2250"/>
      <c r="Q8" s="1926"/>
    </row>
    <row r="9" spans="1:17" s="453" customFormat="1" ht="12" customHeight="1" x14ac:dyDescent="0.2">
      <c r="A9" s="451"/>
      <c r="B9" s="1927" t="s">
        <v>285</v>
      </c>
      <c r="C9" s="1928">
        <v>2849219.0818421696</v>
      </c>
      <c r="D9" s="1929">
        <v>30593512.874746788</v>
      </c>
      <c r="E9" s="1930">
        <f>(C9-F9)/F9</f>
        <v>-7.0851714012721528E-2</v>
      </c>
      <c r="F9" s="1928">
        <v>3066484.7848421689</v>
      </c>
      <c r="G9" s="1929">
        <v>32921252.342177793</v>
      </c>
      <c r="H9" s="1930">
        <f>(F9-J9)/J9</f>
        <v>1.4454445074486226E-3</v>
      </c>
      <c r="I9" s="470"/>
      <c r="J9" s="2248">
        <v>3062058.74884217</v>
      </c>
      <c r="K9" s="2248">
        <v>32955628.04192299</v>
      </c>
      <c r="L9" s="2248"/>
      <c r="M9" s="2255" t="s">
        <v>285</v>
      </c>
      <c r="N9" s="2256">
        <v>2849.21908184217</v>
      </c>
      <c r="O9" s="2256">
        <v>3066.48478484217</v>
      </c>
      <c r="P9" s="2250"/>
      <c r="Q9" s="1926"/>
    </row>
    <row r="10" spans="1:17" s="453" customFormat="1" ht="12" customHeight="1" x14ac:dyDescent="0.2">
      <c r="A10" s="451"/>
      <c r="B10" s="1291" t="s">
        <v>35</v>
      </c>
      <c r="C10" s="1550">
        <v>2839352.8788421694</v>
      </c>
      <c r="D10" s="1551">
        <v>30487890.432555784</v>
      </c>
      <c r="E10" s="1552">
        <f t="shared" ref="E10:E15" si="0">(C10-F10)/F10</f>
        <v>-7.0592120222401827E-2</v>
      </c>
      <c r="F10" s="1550">
        <v>3055012.7028421685</v>
      </c>
      <c r="G10" s="1551">
        <v>32798638.373730794</v>
      </c>
      <c r="H10" s="1552">
        <f t="shared" ref="H10:H15" si="1">(F10-J10)/J10</f>
        <v>2.185391960201866E-2</v>
      </c>
      <c r="I10" s="451"/>
      <c r="J10" s="2248">
        <v>2989676.5518421694</v>
      </c>
      <c r="K10" s="2248">
        <v>32179394.315529797</v>
      </c>
      <c r="L10" s="2248"/>
      <c r="M10" s="2253" t="s">
        <v>576</v>
      </c>
      <c r="N10" s="2256">
        <v>2839.35287884217</v>
      </c>
      <c r="O10" s="2256">
        <v>3055.0127028421684</v>
      </c>
      <c r="P10" s="2250"/>
      <c r="Q10" s="1926"/>
    </row>
    <row r="11" spans="1:17" s="453" customFormat="1" ht="12" customHeight="1" x14ac:dyDescent="0.2">
      <c r="A11" s="451"/>
      <c r="B11" s="457" t="s">
        <v>36</v>
      </c>
      <c r="C11" s="1554">
        <v>2628839.2678421694</v>
      </c>
      <c r="D11" s="1555">
        <v>28237655.583505783</v>
      </c>
      <c r="E11" s="764">
        <f t="shared" si="0"/>
        <v>-2.9655743228341021E-2</v>
      </c>
      <c r="F11" s="1554">
        <v>2709182.0758421686</v>
      </c>
      <c r="G11" s="1555">
        <v>29105877.871513791</v>
      </c>
      <c r="H11" s="764">
        <f>(F11-J11)/J11</f>
        <v>3.6630941234513957E-2</v>
      </c>
      <c r="I11" s="451"/>
      <c r="J11" s="2248">
        <v>2613448.9798421697</v>
      </c>
      <c r="K11" s="2248">
        <v>28145024.078104809</v>
      </c>
      <c r="L11" s="2248"/>
      <c r="M11" s="2253" t="s">
        <v>577</v>
      </c>
      <c r="N11" s="2256">
        <v>2628.8392678421701</v>
      </c>
      <c r="O11" s="2256">
        <v>2709.1820758421686</v>
      </c>
      <c r="P11" s="2250"/>
      <c r="Q11" s="1926"/>
    </row>
    <row r="12" spans="1:17" s="453" customFormat="1" ht="12" customHeight="1" x14ac:dyDescent="0.2">
      <c r="A12" s="451"/>
      <c r="B12" s="459" t="s">
        <v>37</v>
      </c>
      <c r="C12" s="1553">
        <v>2205111.7698421697</v>
      </c>
      <c r="D12" s="1506">
        <v>23710883.955729783</v>
      </c>
      <c r="E12" s="765">
        <f t="shared" si="0"/>
        <v>-1.879711582381011E-2</v>
      </c>
      <c r="F12" s="1553">
        <v>2247355.5728421691</v>
      </c>
      <c r="G12" s="1506">
        <v>24176464.464328788</v>
      </c>
      <c r="H12" s="765">
        <f t="shared" si="1"/>
        <v>0.21144593023788819</v>
      </c>
      <c r="I12" s="451"/>
      <c r="J12" s="2248">
        <v>1855101.8388421696</v>
      </c>
      <c r="K12" s="2248">
        <v>20012817.552354805</v>
      </c>
      <c r="L12" s="2248"/>
      <c r="M12" s="2253" t="s">
        <v>578</v>
      </c>
      <c r="N12" s="2256">
        <v>2205.1117698421699</v>
      </c>
      <c r="O12" s="2256">
        <v>2247.3555728421693</v>
      </c>
      <c r="P12" s="2250"/>
      <c r="Q12" s="1926"/>
    </row>
    <row r="13" spans="1:17" s="453" customFormat="1" ht="12" customHeight="1" x14ac:dyDescent="0.2">
      <c r="A13" s="451"/>
      <c r="B13" s="1291" t="s">
        <v>26</v>
      </c>
      <c r="C13" s="1550">
        <v>1577859.0068421697</v>
      </c>
      <c r="D13" s="1551">
        <v>17009167.906424787</v>
      </c>
      <c r="E13" s="1552">
        <f t="shared" si="0"/>
        <v>5.7600985741827718E-2</v>
      </c>
      <c r="F13" s="1550">
        <v>1491922.783842169</v>
      </c>
      <c r="G13" s="1551">
        <v>16106784.40597379</v>
      </c>
      <c r="H13" s="1552">
        <f t="shared" si="1"/>
        <v>0.52416970190862833</v>
      </c>
      <c r="I13" s="451"/>
      <c r="J13" s="2248">
        <v>978842.9608421697</v>
      </c>
      <c r="K13" s="2248">
        <v>10630379.079354806</v>
      </c>
      <c r="L13" s="2250"/>
      <c r="M13" s="2253" t="s">
        <v>579</v>
      </c>
      <c r="N13" s="2256">
        <v>1577.8590068421699</v>
      </c>
      <c r="O13" s="2256">
        <v>1491.92278384217</v>
      </c>
      <c r="P13" s="2250"/>
      <c r="Q13" s="1926"/>
    </row>
    <row r="14" spans="1:17" s="453" customFormat="1" ht="12" customHeight="1" x14ac:dyDescent="0.2">
      <c r="A14" s="451"/>
      <c r="B14" s="457" t="s">
        <v>27</v>
      </c>
      <c r="C14" s="1554">
        <v>1237747.0878421699</v>
      </c>
      <c r="D14" s="1555">
        <v>13377056.319023788</v>
      </c>
      <c r="E14" s="764">
        <f t="shared" si="0"/>
        <v>0.81676136563947566</v>
      </c>
      <c r="F14" s="1554">
        <v>681293.15784216905</v>
      </c>
      <c r="G14" s="1555">
        <v>7436110.0011537895</v>
      </c>
      <c r="H14" s="764">
        <f t="shared" si="1"/>
        <v>0.22085350845051716</v>
      </c>
      <c r="I14" s="451"/>
      <c r="J14" s="2248">
        <v>558046.60684216954</v>
      </c>
      <c r="K14" s="2248">
        <v>6133335.2530908044</v>
      </c>
      <c r="L14" s="2250"/>
      <c r="M14" s="2253" t="s">
        <v>580</v>
      </c>
      <c r="N14" s="2256">
        <v>1237.74708784217</v>
      </c>
      <c r="O14" s="2256">
        <v>681.29315784216897</v>
      </c>
      <c r="P14" s="2250"/>
      <c r="Q14" s="1926"/>
    </row>
    <row r="15" spans="1:17" s="453" customFormat="1" ht="12" customHeight="1" x14ac:dyDescent="0.2">
      <c r="A15" s="451"/>
      <c r="B15" s="459" t="s">
        <v>28</v>
      </c>
      <c r="C15" s="1553">
        <v>1182724.7508421696</v>
      </c>
      <c r="D15" s="1506">
        <v>12789987.990778787</v>
      </c>
      <c r="E15" s="765">
        <f t="shared" si="0"/>
        <v>5.181609351307686</v>
      </c>
      <c r="F15" s="1553">
        <v>191329.58484216908</v>
      </c>
      <c r="G15" s="1506">
        <v>2202488.0388167896</v>
      </c>
      <c r="H15" s="765">
        <f t="shared" si="1"/>
        <v>-0.5658962998209861</v>
      </c>
      <c r="I15" s="455"/>
      <c r="J15" s="2248">
        <v>440746.26584216947</v>
      </c>
      <c r="K15" s="2248">
        <v>4888238.3805578034</v>
      </c>
      <c r="L15" s="2250"/>
      <c r="M15" s="2253" t="s">
        <v>581</v>
      </c>
      <c r="N15" s="2256">
        <v>1182.7247508421699</v>
      </c>
      <c r="O15" s="2256">
        <v>191.329584842169</v>
      </c>
      <c r="P15" s="2250"/>
      <c r="Q15" s="1926"/>
    </row>
    <row r="16" spans="1:17" s="453" customFormat="1" ht="12" customHeight="1" x14ac:dyDescent="0.2">
      <c r="A16" s="451"/>
      <c r="B16" s="451"/>
      <c r="C16" s="452"/>
      <c r="F16" s="1549"/>
      <c r="G16" s="451"/>
      <c r="H16" s="451"/>
      <c r="I16" s="452"/>
      <c r="J16" s="2248"/>
      <c r="K16" s="2248"/>
      <c r="L16" s="2250"/>
      <c r="M16" s="2248"/>
      <c r="N16" s="2248"/>
      <c r="O16" s="2248"/>
      <c r="P16" s="2250"/>
      <c r="Q16" s="1926"/>
    </row>
    <row r="17" spans="1:17" s="453" customFormat="1" ht="12" customHeight="1" x14ac:dyDescent="0.2">
      <c r="A17" s="451"/>
      <c r="B17" s="451"/>
      <c r="F17" s="463"/>
      <c r="G17" s="463"/>
      <c r="H17" s="463"/>
      <c r="I17" s="451"/>
      <c r="J17" s="2248"/>
      <c r="K17" s="2248"/>
      <c r="L17" s="2250"/>
      <c r="M17" s="2248"/>
      <c r="N17" s="2248"/>
      <c r="O17" s="2248"/>
      <c r="P17" s="2250"/>
      <c r="Q17" s="1926"/>
    </row>
    <row r="18" spans="1:17" s="453" customFormat="1" ht="12" customHeight="1" x14ac:dyDescent="0.2">
      <c r="A18" s="451"/>
      <c r="B18" s="463"/>
      <c r="F18" s="495"/>
      <c r="G18" s="495"/>
      <c r="H18" s="495"/>
      <c r="I18" s="451"/>
      <c r="J18" s="2248"/>
      <c r="K18" s="2248"/>
      <c r="L18" s="2250"/>
      <c r="M18" s="2248"/>
      <c r="N18" s="2248"/>
      <c r="O18" s="2248"/>
      <c r="P18" s="2250"/>
      <c r="Q18" s="1926"/>
    </row>
    <row r="19" spans="1:17" s="453" customFormat="1" ht="12" customHeight="1" x14ac:dyDescent="0.2">
      <c r="A19" s="451"/>
      <c r="B19" s="463"/>
      <c r="F19" s="495"/>
      <c r="G19" s="495"/>
      <c r="H19" s="495"/>
      <c r="I19" s="451"/>
      <c r="J19" s="2248"/>
      <c r="K19" s="2248"/>
      <c r="L19" s="2250"/>
      <c r="M19" s="2248"/>
      <c r="N19" s="2248"/>
      <c r="O19" s="2248"/>
      <c r="P19" s="2250"/>
      <c r="Q19" s="1926"/>
    </row>
    <row r="20" spans="1:17" s="453" customFormat="1" ht="12" customHeight="1" x14ac:dyDescent="0.2">
      <c r="A20" s="451"/>
      <c r="B20" s="463"/>
      <c r="C20" s="496"/>
      <c r="D20" s="496"/>
      <c r="E20" s="496"/>
      <c r="F20" s="496"/>
      <c r="G20" s="496"/>
      <c r="H20" s="496"/>
      <c r="I20" s="451"/>
      <c r="J20" s="2248"/>
      <c r="K20" s="2248"/>
      <c r="L20" s="2250"/>
      <c r="M20" s="2248"/>
      <c r="N20" s="2248"/>
      <c r="O20" s="2248"/>
      <c r="P20" s="2250"/>
      <c r="Q20" s="1926"/>
    </row>
    <row r="21" spans="1:17" s="453" customFormat="1" ht="12" customHeight="1" x14ac:dyDescent="0.2">
      <c r="A21" s="451"/>
      <c r="B21" s="451"/>
      <c r="C21" s="451"/>
      <c r="D21" s="451"/>
      <c r="E21" s="451"/>
      <c r="F21" s="451"/>
      <c r="G21" s="451"/>
      <c r="H21" s="451"/>
      <c r="I21" s="451"/>
      <c r="J21" s="2248"/>
      <c r="K21" s="2248"/>
      <c r="L21" s="2250"/>
      <c r="M21" s="2248"/>
      <c r="N21" s="2248"/>
      <c r="O21" s="2248"/>
      <c r="P21" s="2250"/>
      <c r="Q21" s="1926"/>
    </row>
    <row r="22" spans="1:17" s="453" customFormat="1" ht="5.0999999999999996" customHeight="1" x14ac:dyDescent="0.2">
      <c r="A22" s="451"/>
      <c r="B22" s="451"/>
      <c r="C22" s="451"/>
      <c r="D22" s="451"/>
      <c r="E22" s="451"/>
      <c r="F22" s="451"/>
      <c r="G22" s="451"/>
      <c r="H22" s="451"/>
      <c r="I22" s="451"/>
      <c r="J22" s="2248"/>
      <c r="K22" s="2248"/>
      <c r="L22" s="2250"/>
      <c r="M22" s="2248"/>
      <c r="N22" s="2248"/>
      <c r="O22" s="2248"/>
      <c r="P22" s="2250"/>
      <c r="Q22" s="1926"/>
    </row>
    <row r="23" spans="1:17" s="453" customFormat="1" ht="20.100000000000001" customHeight="1" x14ac:dyDescent="0.2">
      <c r="A23" s="451"/>
      <c r="B23" s="451"/>
      <c r="C23" s="451"/>
      <c r="D23" s="451"/>
      <c r="E23" s="451"/>
      <c r="F23" s="451"/>
      <c r="G23" s="451"/>
      <c r="H23" s="451"/>
      <c r="I23" s="451"/>
      <c r="J23" s="2248"/>
      <c r="K23" s="2248"/>
      <c r="L23" s="2250"/>
      <c r="M23" s="2248"/>
      <c r="N23" s="2248"/>
      <c r="O23" s="2248"/>
      <c r="P23" s="2250"/>
      <c r="Q23" s="1926"/>
    </row>
    <row r="24" spans="1:17" s="453" customFormat="1" ht="12" customHeight="1" x14ac:dyDescent="0.25">
      <c r="A24" s="450"/>
      <c r="J24" s="2248"/>
      <c r="K24" s="2248"/>
      <c r="L24" s="2250"/>
      <c r="M24" s="2248"/>
      <c r="N24" s="2248"/>
      <c r="O24" s="2248"/>
      <c r="P24" s="2250"/>
      <c r="Q24" s="1926"/>
    </row>
    <row r="25" spans="1:17" s="453" customFormat="1" ht="12" customHeight="1" x14ac:dyDescent="0.2">
      <c r="A25" s="451"/>
      <c r="J25" s="2248"/>
      <c r="K25" s="2248"/>
      <c r="L25" s="2250"/>
      <c r="M25" s="2248"/>
      <c r="N25" s="2248"/>
      <c r="O25" s="2248"/>
      <c r="P25" s="2250"/>
      <c r="Q25" s="1926"/>
    </row>
    <row r="26" spans="1:17" s="453" customFormat="1" ht="12" customHeight="1" x14ac:dyDescent="0.2">
      <c r="A26" s="451"/>
      <c r="B26" s="451"/>
      <c r="C26" s="451"/>
      <c r="D26" s="451"/>
      <c r="E26" s="451"/>
      <c r="F26" s="451"/>
      <c r="G26" s="451"/>
      <c r="H26" s="451"/>
      <c r="I26" s="451"/>
      <c r="J26" s="2248"/>
      <c r="K26" s="2248"/>
      <c r="L26" s="2250"/>
      <c r="M26" s="2248"/>
      <c r="N26" s="2248"/>
      <c r="O26" s="2248"/>
      <c r="P26" s="2250"/>
      <c r="Q26" s="1926"/>
    </row>
    <row r="27" spans="1:17" s="453" customFormat="1" ht="12" customHeight="1" x14ac:dyDescent="0.2">
      <c r="A27" s="451"/>
      <c r="B27" s="451"/>
      <c r="C27" s="451"/>
      <c r="D27" s="451"/>
      <c r="E27" s="451"/>
      <c r="F27" s="451"/>
      <c r="G27" s="451"/>
      <c r="H27" s="451"/>
      <c r="I27" s="451"/>
      <c r="J27" s="2248"/>
      <c r="K27" s="2248"/>
      <c r="L27" s="2250"/>
      <c r="M27" s="2248"/>
      <c r="N27" s="2248"/>
      <c r="O27" s="2248"/>
      <c r="P27" s="2250"/>
      <c r="Q27" s="1926"/>
    </row>
    <row r="28" spans="1:17" s="453" customFormat="1" ht="12" customHeight="1" x14ac:dyDescent="0.2">
      <c r="A28" s="451"/>
      <c r="J28" s="2248"/>
      <c r="K28" s="2248"/>
      <c r="L28" s="2250"/>
      <c r="M28" s="2248"/>
      <c r="N28" s="2248"/>
      <c r="O28" s="2248"/>
      <c r="P28" s="2250"/>
    </row>
    <row r="29" spans="1:17" s="453" customFormat="1" ht="12" customHeight="1" x14ac:dyDescent="0.2">
      <c r="A29" s="451"/>
      <c r="J29" s="2248"/>
      <c r="K29" s="2248"/>
      <c r="L29" s="2250"/>
      <c r="M29" s="2248"/>
      <c r="N29" s="2248"/>
      <c r="O29" s="2248"/>
      <c r="P29" s="2250"/>
    </row>
    <row r="30" spans="1:17" s="453" customFormat="1" ht="12" customHeight="1" x14ac:dyDescent="0.2">
      <c r="A30" s="451"/>
      <c r="C30" s="1402"/>
      <c r="D30" s="1402"/>
      <c r="E30" s="1402"/>
      <c r="F30" s="1402"/>
      <c r="G30" s="1402"/>
      <c r="H30" s="1402"/>
      <c r="I30" s="1402"/>
      <c r="J30" s="2248"/>
      <c r="K30" s="2248"/>
      <c r="L30" s="2250"/>
      <c r="M30" s="2248"/>
      <c r="N30" s="2248"/>
      <c r="O30" s="2248"/>
      <c r="P30" s="2250"/>
    </row>
    <row r="31" spans="1:17" s="453" customFormat="1" ht="12" customHeight="1" x14ac:dyDescent="0.2">
      <c r="A31" s="451"/>
      <c r="B31" s="1402"/>
      <c r="C31" s="1402"/>
      <c r="D31" s="1402"/>
      <c r="E31" s="1402"/>
      <c r="F31" s="1402"/>
      <c r="G31" s="1402"/>
      <c r="H31" s="1402"/>
      <c r="I31" s="1402"/>
      <c r="J31" s="2248"/>
      <c r="K31" s="2248"/>
      <c r="L31" s="2250"/>
      <c r="M31" s="2248"/>
      <c r="N31" s="2248"/>
      <c r="O31" s="2248"/>
      <c r="P31" s="2250"/>
    </row>
    <row r="32" spans="1:17" s="453" customFormat="1" ht="12" customHeight="1" x14ac:dyDescent="0.2">
      <c r="A32" s="451"/>
      <c r="B32" s="2833" t="s">
        <v>812</v>
      </c>
      <c r="C32" s="2833"/>
      <c r="D32" s="2833"/>
      <c r="E32" s="2833"/>
      <c r="F32" s="2833"/>
      <c r="G32" s="2833"/>
      <c r="H32" s="2833"/>
      <c r="I32" s="451"/>
      <c r="J32" s="2248"/>
      <c r="K32" s="2248"/>
      <c r="L32" s="2250"/>
      <c r="M32" s="2248"/>
      <c r="N32" s="2248"/>
      <c r="O32" s="2248"/>
      <c r="P32" s="2250"/>
    </row>
    <row r="33" spans="1:9" ht="12" customHeight="1" x14ac:dyDescent="0.25">
      <c r="A33" s="451"/>
      <c r="B33" s="463"/>
      <c r="F33" s="494"/>
      <c r="G33" s="494"/>
      <c r="H33" s="494"/>
      <c r="I33" s="451"/>
    </row>
    <row r="34" spans="1:9" ht="12" customHeight="1" x14ac:dyDescent="0.25">
      <c r="A34" s="451"/>
      <c r="B34" s="463"/>
      <c r="C34" s="451"/>
      <c r="D34" s="494">
        <f>N9</f>
        <v>2849.21908184217</v>
      </c>
      <c r="E34" s="451"/>
      <c r="F34" s="494"/>
      <c r="G34" s="494"/>
      <c r="H34" s="494"/>
      <c r="I34" s="451"/>
    </row>
    <row r="35" spans="1:9" ht="12" customHeight="1" x14ac:dyDescent="0.25">
      <c r="A35" s="451"/>
      <c r="B35" s="463"/>
      <c r="C35" s="463"/>
      <c r="D35" s="451" t="s">
        <v>584</v>
      </c>
      <c r="E35" s="463" t="s">
        <v>194</v>
      </c>
      <c r="F35" s="494"/>
      <c r="G35" s="494"/>
      <c r="H35" s="494"/>
      <c r="I35" s="451"/>
    </row>
    <row r="36" spans="1:9" ht="12" customHeight="1" x14ac:dyDescent="0.25">
      <c r="A36" s="451"/>
      <c r="B36" s="451"/>
      <c r="C36" s="1477" t="s">
        <v>576</v>
      </c>
      <c r="D36" s="494">
        <f t="shared" ref="D36:D41" si="2">N10</f>
        <v>2839.35287884217</v>
      </c>
      <c r="E36" s="494">
        <f t="shared" ref="E36:E41" si="3">$D$34-D36</f>
        <v>9.8662030000000414</v>
      </c>
      <c r="F36" s="451"/>
      <c r="G36" s="451"/>
      <c r="H36" s="451"/>
      <c r="I36" s="451"/>
    </row>
    <row r="37" spans="1:9" ht="12" customHeight="1" x14ac:dyDescent="0.25">
      <c r="A37" s="451"/>
      <c r="B37" s="451"/>
      <c r="C37" s="1477" t="s">
        <v>577</v>
      </c>
      <c r="D37" s="494">
        <f t="shared" si="2"/>
        <v>2628.8392678421701</v>
      </c>
      <c r="E37" s="494">
        <f t="shared" si="3"/>
        <v>220.3798139999999</v>
      </c>
      <c r="F37" s="463"/>
      <c r="G37" s="463"/>
      <c r="H37" s="463"/>
      <c r="I37" s="451"/>
    </row>
    <row r="38" spans="1:9" ht="12" customHeight="1" x14ac:dyDescent="0.25">
      <c r="A38" s="451"/>
      <c r="B38" s="463"/>
      <c r="C38" s="1477" t="s">
        <v>578</v>
      </c>
      <c r="D38" s="494">
        <f t="shared" si="2"/>
        <v>2205.1117698421699</v>
      </c>
      <c r="E38" s="494">
        <f t="shared" si="3"/>
        <v>644.10731200000009</v>
      </c>
      <c r="F38" s="495"/>
      <c r="G38" s="495"/>
      <c r="H38" s="495"/>
      <c r="I38" s="451"/>
    </row>
    <row r="39" spans="1:9" ht="12" customHeight="1" x14ac:dyDescent="0.25">
      <c r="A39" s="451"/>
      <c r="B39" s="463"/>
      <c r="C39" s="1477" t="s">
        <v>579</v>
      </c>
      <c r="D39" s="494">
        <f t="shared" si="2"/>
        <v>1577.8590068421699</v>
      </c>
      <c r="E39" s="494">
        <f t="shared" si="3"/>
        <v>1271.3600750000001</v>
      </c>
      <c r="F39" s="495"/>
      <c r="G39" s="495"/>
      <c r="H39" s="495"/>
      <c r="I39" s="451"/>
    </row>
    <row r="40" spans="1:9" ht="12" customHeight="1" x14ac:dyDescent="0.25">
      <c r="A40" s="451"/>
      <c r="B40" s="463"/>
      <c r="C40" s="1477" t="s">
        <v>580</v>
      </c>
      <c r="D40" s="494">
        <f t="shared" si="2"/>
        <v>1237.74708784217</v>
      </c>
      <c r="E40" s="494">
        <f t="shared" si="3"/>
        <v>1611.471994</v>
      </c>
      <c r="F40" s="496"/>
      <c r="G40" s="496"/>
      <c r="H40" s="496"/>
      <c r="I40" s="451"/>
    </row>
    <row r="41" spans="1:9" ht="12" customHeight="1" x14ac:dyDescent="0.25">
      <c r="A41" s="451"/>
      <c r="B41" s="451"/>
      <c r="C41" s="1477" t="s">
        <v>581</v>
      </c>
      <c r="D41" s="494">
        <f t="shared" si="2"/>
        <v>1182.7247508421699</v>
      </c>
      <c r="E41" s="494">
        <f t="shared" si="3"/>
        <v>1666.4943310000001</v>
      </c>
      <c r="F41" s="451"/>
      <c r="G41" s="451"/>
      <c r="H41" s="451"/>
      <c r="I41" s="451"/>
    </row>
    <row r="42" spans="1:9" ht="5.0999999999999996" customHeight="1" x14ac:dyDescent="0.25">
      <c r="A42" s="451"/>
      <c r="B42" s="451"/>
      <c r="C42" s="451"/>
      <c r="D42" s="451"/>
      <c r="E42" s="451"/>
      <c r="F42" s="451"/>
      <c r="G42" s="451"/>
      <c r="H42" s="451"/>
      <c r="I42" s="451"/>
    </row>
    <row r="43" spans="1:9" ht="20.100000000000001" customHeight="1" x14ac:dyDescent="0.25">
      <c r="A43" s="451"/>
      <c r="B43" s="451"/>
      <c r="C43" s="451"/>
      <c r="D43" s="451"/>
      <c r="E43" s="451"/>
      <c r="F43" s="451"/>
      <c r="G43" s="451"/>
      <c r="H43" s="451"/>
      <c r="I43" s="451"/>
    </row>
    <row r="44" spans="1:9" ht="12" customHeight="1" x14ac:dyDescent="0.25">
      <c r="A44" s="450"/>
      <c r="C44" s="1402"/>
      <c r="D44" s="1402"/>
      <c r="E44" s="1402"/>
      <c r="F44" s="1402"/>
      <c r="G44" s="1402"/>
      <c r="H44" s="1402"/>
      <c r="I44" s="1402"/>
    </row>
    <row r="45" spans="1:9" ht="12" customHeight="1" x14ac:dyDescent="0.25">
      <c r="A45" s="451"/>
      <c r="B45" s="1402"/>
      <c r="C45" s="1402"/>
      <c r="D45" s="1402"/>
      <c r="E45" s="1402"/>
      <c r="F45" s="1402"/>
      <c r="G45" s="1402"/>
      <c r="H45" s="1402"/>
      <c r="I45" s="1402"/>
    </row>
    <row r="46" spans="1:9" ht="12" customHeight="1" x14ac:dyDescent="0.25">
      <c r="A46" s="451"/>
      <c r="B46" s="2833" t="s">
        <v>583</v>
      </c>
      <c r="C46" s="2833"/>
      <c r="D46" s="2833"/>
      <c r="E46" s="2833"/>
      <c r="F46" s="2833"/>
      <c r="G46" s="2833"/>
      <c r="H46" s="2833"/>
      <c r="I46" s="451"/>
    </row>
    <row r="47" spans="1:9" ht="12" customHeight="1" x14ac:dyDescent="0.25">
      <c r="A47" s="451"/>
      <c r="B47" s="451"/>
      <c r="C47" s="451"/>
      <c r="D47" s="451"/>
      <c r="E47" s="451"/>
      <c r="F47" s="451"/>
      <c r="G47" s="451"/>
      <c r="H47" s="451"/>
      <c r="I47" s="451"/>
    </row>
    <row r="48" spans="1:9" ht="12" customHeight="1" x14ac:dyDescent="0.25">
      <c r="A48" s="451"/>
      <c r="B48" s="451"/>
      <c r="C48" s="451"/>
      <c r="D48" s="451"/>
      <c r="E48" s="451"/>
      <c r="F48" s="451"/>
      <c r="G48" s="451"/>
      <c r="H48" s="451"/>
      <c r="I48" s="451"/>
    </row>
    <row r="49" spans="1:9" ht="12" customHeight="1" x14ac:dyDescent="0.25">
      <c r="A49" s="451"/>
      <c r="B49" s="451"/>
      <c r="C49" s="451"/>
      <c r="D49" s="451"/>
      <c r="E49" s="451"/>
      <c r="F49" s="451"/>
      <c r="G49" s="451"/>
      <c r="H49" s="451"/>
      <c r="I49" s="451"/>
    </row>
    <row r="50" spans="1:9" ht="12" customHeight="1" x14ac:dyDescent="0.25">
      <c r="A50" s="451"/>
      <c r="B50" s="451"/>
      <c r="C50" s="451"/>
      <c r="D50" s="494">
        <f>O9</f>
        <v>3066.48478484217</v>
      </c>
      <c r="E50" s="451"/>
      <c r="F50" s="451"/>
      <c r="G50" s="451"/>
      <c r="H50" s="451"/>
      <c r="I50" s="451"/>
    </row>
    <row r="51" spans="1:9" ht="12" customHeight="1" x14ac:dyDescent="0.25">
      <c r="A51" s="451"/>
      <c r="B51" s="451"/>
      <c r="C51" s="463"/>
      <c r="D51" s="451" t="s">
        <v>584</v>
      </c>
      <c r="E51" s="463" t="s">
        <v>194</v>
      </c>
      <c r="F51" s="451"/>
      <c r="G51" s="451"/>
      <c r="H51" s="451"/>
      <c r="I51" s="451"/>
    </row>
    <row r="52" spans="1:9" ht="12" customHeight="1" x14ac:dyDescent="0.25">
      <c r="A52" s="451"/>
      <c r="B52" s="451"/>
      <c r="C52" s="1477" t="s">
        <v>576</v>
      </c>
      <c r="D52" s="494">
        <f t="shared" ref="D52:D57" si="4">O10</f>
        <v>3055.0127028421684</v>
      </c>
      <c r="E52" s="494">
        <f>$D$50-D52</f>
        <v>11.472082000001592</v>
      </c>
      <c r="F52" s="463"/>
      <c r="G52" s="463"/>
      <c r="H52" s="463"/>
      <c r="I52" s="451"/>
    </row>
    <row r="53" spans="1:9" ht="12" customHeight="1" x14ac:dyDescent="0.25">
      <c r="A53" s="451"/>
      <c r="B53" s="463"/>
      <c r="C53" s="1477" t="s">
        <v>577</v>
      </c>
      <c r="D53" s="494">
        <f t="shared" si="4"/>
        <v>2709.1820758421686</v>
      </c>
      <c r="E53" s="494">
        <f t="shared" ref="E53:E57" si="5">$D$50-D53</f>
        <v>357.30270900000141</v>
      </c>
      <c r="F53" s="497"/>
      <c r="G53" s="497"/>
      <c r="H53" s="497"/>
      <c r="I53" s="451"/>
    </row>
    <row r="54" spans="1:9" ht="12" customHeight="1" x14ac:dyDescent="0.25">
      <c r="A54" s="451"/>
      <c r="B54" s="463"/>
      <c r="C54" s="1477" t="s">
        <v>578</v>
      </c>
      <c r="D54" s="494">
        <f t="shared" si="4"/>
        <v>2247.3555728421693</v>
      </c>
      <c r="E54" s="494">
        <f t="shared" si="5"/>
        <v>819.12921200000073</v>
      </c>
      <c r="F54" s="497"/>
      <c r="G54" s="497"/>
      <c r="H54" s="497"/>
      <c r="I54" s="451"/>
    </row>
    <row r="55" spans="1:9" ht="12" customHeight="1" x14ac:dyDescent="0.25">
      <c r="A55" s="451"/>
      <c r="B55" s="463"/>
      <c r="C55" s="1477" t="s">
        <v>579</v>
      </c>
      <c r="D55" s="494">
        <f t="shared" si="4"/>
        <v>1491.92278384217</v>
      </c>
      <c r="E55" s="494">
        <f t="shared" si="5"/>
        <v>1574.562001</v>
      </c>
      <c r="F55" s="494"/>
      <c r="G55" s="494"/>
      <c r="H55" s="494"/>
      <c r="I55" s="451"/>
    </row>
    <row r="56" spans="1:9" ht="12" customHeight="1" x14ac:dyDescent="0.25">
      <c r="A56" s="451"/>
      <c r="B56" s="451"/>
      <c r="C56" s="1477" t="s">
        <v>580</v>
      </c>
      <c r="D56" s="494">
        <f t="shared" si="4"/>
        <v>681.29315784216897</v>
      </c>
      <c r="E56" s="494">
        <f t="shared" si="5"/>
        <v>2385.1916270000011</v>
      </c>
      <c r="F56" s="451"/>
      <c r="G56" s="451"/>
      <c r="H56" s="451"/>
      <c r="I56" s="451"/>
    </row>
    <row r="57" spans="1:9" ht="12" customHeight="1" x14ac:dyDescent="0.25">
      <c r="A57" s="451"/>
      <c r="B57" s="451"/>
      <c r="C57" s="1477" t="s">
        <v>581</v>
      </c>
      <c r="D57" s="494">
        <f t="shared" si="4"/>
        <v>191.329584842169</v>
      </c>
      <c r="E57" s="494">
        <f t="shared" si="5"/>
        <v>2875.1552000000011</v>
      </c>
      <c r="F57" s="463"/>
      <c r="G57" s="463"/>
      <c r="H57" s="463"/>
      <c r="I57" s="451"/>
    </row>
    <row r="58" spans="1:9" ht="12" customHeight="1" x14ac:dyDescent="0.25">
      <c r="A58" s="451"/>
      <c r="B58" s="463"/>
      <c r="C58" s="495"/>
      <c r="D58" s="495"/>
      <c r="E58" s="495"/>
      <c r="F58" s="495"/>
      <c r="G58" s="495"/>
      <c r="H58" s="495"/>
      <c r="I58" s="451"/>
    </row>
    <row r="59" spans="1:9" ht="12" customHeight="1" x14ac:dyDescent="0.25">
      <c r="A59" s="451"/>
      <c r="B59" s="463"/>
      <c r="C59" s="495"/>
      <c r="D59" s="495"/>
      <c r="E59" s="495"/>
      <c r="F59" s="495"/>
      <c r="G59" s="495"/>
      <c r="H59" s="495"/>
      <c r="I59" s="451"/>
    </row>
    <row r="60" spans="1:9" ht="12" customHeight="1" x14ac:dyDescent="0.25">
      <c r="A60" s="451"/>
      <c r="B60" s="463"/>
      <c r="C60" s="496"/>
      <c r="D60" s="496"/>
      <c r="E60" s="496"/>
      <c r="F60" s="496"/>
      <c r="G60" s="496"/>
      <c r="H60" s="496"/>
      <c r="I60" s="451"/>
    </row>
    <row r="61" spans="1:9" ht="12" customHeight="1" x14ac:dyDescent="0.25">
      <c r="A61" s="451"/>
      <c r="B61" s="451"/>
      <c r="C61" s="451"/>
      <c r="D61" s="451"/>
      <c r="E61" s="451"/>
      <c r="F61" s="451"/>
      <c r="G61" s="451"/>
      <c r="H61" s="451"/>
      <c r="I61" s="451"/>
    </row>
    <row r="62" spans="1:9" ht="5.0999999999999996" customHeight="1" x14ac:dyDescent="0.25">
      <c r="A62" s="451"/>
      <c r="B62" s="451"/>
      <c r="C62" s="451"/>
      <c r="D62" s="451"/>
      <c r="E62" s="451"/>
      <c r="F62" s="451"/>
      <c r="G62" s="451"/>
      <c r="H62" s="451"/>
      <c r="I62" s="451"/>
    </row>
    <row r="63" spans="1:9" ht="15" customHeight="1" x14ac:dyDescent="0.25">
      <c r="A63" s="450"/>
      <c r="B63" s="450"/>
      <c r="C63" s="450"/>
      <c r="D63" s="450"/>
      <c r="E63" s="450"/>
      <c r="F63" s="450"/>
      <c r="G63" s="450"/>
      <c r="H63" s="450"/>
      <c r="I63" s="450"/>
    </row>
    <row r="64" spans="1:9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</sheetData>
  <mergeCells count="9">
    <mergeCell ref="B46:H46"/>
    <mergeCell ref="H2:I2"/>
    <mergeCell ref="C7:D7"/>
    <mergeCell ref="C6:E6"/>
    <mergeCell ref="F6:H6"/>
    <mergeCell ref="F7:G7"/>
    <mergeCell ref="B4:I5"/>
    <mergeCell ref="A2:G2"/>
    <mergeCell ref="B32:H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&amp;C54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view="pageBreakPreview" zoomScaleNormal="100" zoomScaleSheetLayoutView="100" workbookViewId="0"/>
  </sheetViews>
  <sheetFormatPr defaultRowHeight="12.75" x14ac:dyDescent="0.25"/>
  <cols>
    <col min="1" max="1" width="8.140625" style="13" customWidth="1"/>
    <col min="2" max="19" width="7.42578125" style="13" customWidth="1"/>
    <col min="20" max="20" width="1.7109375" style="13" customWidth="1"/>
    <col min="21" max="21" width="9.28515625" style="13" bestFit="1" customWidth="1"/>
    <col min="22" max="22" width="11.42578125" style="13" bestFit="1" customWidth="1"/>
    <col min="23" max="261" width="9.140625" style="13"/>
    <col min="262" max="274" width="10.7109375" style="13" customWidth="1"/>
    <col min="275" max="517" width="9.140625" style="13"/>
    <col min="518" max="530" width="10.7109375" style="13" customWidth="1"/>
    <col min="531" max="773" width="9.140625" style="13"/>
    <col min="774" max="786" width="10.7109375" style="13" customWidth="1"/>
    <col min="787" max="1029" width="9.140625" style="13"/>
    <col min="1030" max="1042" width="10.7109375" style="13" customWidth="1"/>
    <col min="1043" max="1285" width="9.140625" style="13"/>
    <col min="1286" max="1298" width="10.7109375" style="13" customWidth="1"/>
    <col min="1299" max="1541" width="9.140625" style="13"/>
    <col min="1542" max="1554" width="10.7109375" style="13" customWidth="1"/>
    <col min="1555" max="1797" width="9.140625" style="13"/>
    <col min="1798" max="1810" width="10.7109375" style="13" customWidth="1"/>
    <col min="1811" max="2053" width="9.140625" style="13"/>
    <col min="2054" max="2066" width="10.7109375" style="13" customWidth="1"/>
    <col min="2067" max="2309" width="9.140625" style="13"/>
    <col min="2310" max="2322" width="10.7109375" style="13" customWidth="1"/>
    <col min="2323" max="2565" width="9.140625" style="13"/>
    <col min="2566" max="2578" width="10.7109375" style="13" customWidth="1"/>
    <col min="2579" max="2821" width="9.140625" style="13"/>
    <col min="2822" max="2834" width="10.7109375" style="13" customWidth="1"/>
    <col min="2835" max="3077" width="9.140625" style="13"/>
    <col min="3078" max="3090" width="10.7109375" style="13" customWidth="1"/>
    <col min="3091" max="3333" width="9.140625" style="13"/>
    <col min="3334" max="3346" width="10.7109375" style="13" customWidth="1"/>
    <col min="3347" max="3589" width="9.140625" style="13"/>
    <col min="3590" max="3602" width="10.7109375" style="13" customWidth="1"/>
    <col min="3603" max="3845" width="9.140625" style="13"/>
    <col min="3846" max="3858" width="10.7109375" style="13" customWidth="1"/>
    <col min="3859" max="4101" width="9.140625" style="13"/>
    <col min="4102" max="4114" width="10.7109375" style="13" customWidth="1"/>
    <col min="4115" max="4357" width="9.140625" style="13"/>
    <col min="4358" max="4370" width="10.7109375" style="13" customWidth="1"/>
    <col min="4371" max="4613" width="9.140625" style="13"/>
    <col min="4614" max="4626" width="10.7109375" style="13" customWidth="1"/>
    <col min="4627" max="4869" width="9.140625" style="13"/>
    <col min="4870" max="4882" width="10.7109375" style="13" customWidth="1"/>
    <col min="4883" max="5125" width="9.140625" style="13"/>
    <col min="5126" max="5138" width="10.7109375" style="13" customWidth="1"/>
    <col min="5139" max="5381" width="9.140625" style="13"/>
    <col min="5382" max="5394" width="10.7109375" style="13" customWidth="1"/>
    <col min="5395" max="5637" width="9.140625" style="13"/>
    <col min="5638" max="5650" width="10.7109375" style="13" customWidth="1"/>
    <col min="5651" max="5893" width="9.140625" style="13"/>
    <col min="5894" max="5906" width="10.7109375" style="13" customWidth="1"/>
    <col min="5907" max="6149" width="9.140625" style="13"/>
    <col min="6150" max="6162" width="10.7109375" style="13" customWidth="1"/>
    <col min="6163" max="6405" width="9.140625" style="13"/>
    <col min="6406" max="6418" width="10.7109375" style="13" customWidth="1"/>
    <col min="6419" max="6661" width="9.140625" style="13"/>
    <col min="6662" max="6674" width="10.7109375" style="13" customWidth="1"/>
    <col min="6675" max="6917" width="9.140625" style="13"/>
    <col min="6918" max="6930" width="10.7109375" style="13" customWidth="1"/>
    <col min="6931" max="7173" width="9.140625" style="13"/>
    <col min="7174" max="7186" width="10.7109375" style="13" customWidth="1"/>
    <col min="7187" max="7429" width="9.140625" style="13"/>
    <col min="7430" max="7442" width="10.7109375" style="13" customWidth="1"/>
    <col min="7443" max="7685" width="9.140625" style="13"/>
    <col min="7686" max="7698" width="10.7109375" style="13" customWidth="1"/>
    <col min="7699" max="7941" width="9.140625" style="13"/>
    <col min="7942" max="7954" width="10.7109375" style="13" customWidth="1"/>
    <col min="7955" max="8197" width="9.140625" style="13"/>
    <col min="8198" max="8210" width="10.7109375" style="13" customWidth="1"/>
    <col min="8211" max="8453" width="9.140625" style="13"/>
    <col min="8454" max="8466" width="10.7109375" style="13" customWidth="1"/>
    <col min="8467" max="8709" width="9.140625" style="13"/>
    <col min="8710" max="8722" width="10.7109375" style="13" customWidth="1"/>
    <col min="8723" max="8965" width="9.140625" style="13"/>
    <col min="8966" max="8978" width="10.7109375" style="13" customWidth="1"/>
    <col min="8979" max="9221" width="9.140625" style="13"/>
    <col min="9222" max="9234" width="10.7109375" style="13" customWidth="1"/>
    <col min="9235" max="9477" width="9.140625" style="13"/>
    <col min="9478" max="9490" width="10.7109375" style="13" customWidth="1"/>
    <col min="9491" max="9733" width="9.140625" style="13"/>
    <col min="9734" max="9746" width="10.7109375" style="13" customWidth="1"/>
    <col min="9747" max="9989" width="9.140625" style="13"/>
    <col min="9990" max="10002" width="10.7109375" style="13" customWidth="1"/>
    <col min="10003" max="10245" width="9.140625" style="13"/>
    <col min="10246" max="10258" width="10.7109375" style="13" customWidth="1"/>
    <col min="10259" max="10501" width="9.140625" style="13"/>
    <col min="10502" max="10514" width="10.7109375" style="13" customWidth="1"/>
    <col min="10515" max="10757" width="9.140625" style="13"/>
    <col min="10758" max="10770" width="10.7109375" style="13" customWidth="1"/>
    <col min="10771" max="11013" width="9.140625" style="13"/>
    <col min="11014" max="11026" width="10.7109375" style="13" customWidth="1"/>
    <col min="11027" max="11269" width="9.140625" style="13"/>
    <col min="11270" max="11282" width="10.7109375" style="13" customWidth="1"/>
    <col min="11283" max="11525" width="9.140625" style="13"/>
    <col min="11526" max="11538" width="10.7109375" style="13" customWidth="1"/>
    <col min="11539" max="11781" width="9.140625" style="13"/>
    <col min="11782" max="11794" width="10.7109375" style="13" customWidth="1"/>
    <col min="11795" max="12037" width="9.140625" style="13"/>
    <col min="12038" max="12050" width="10.7109375" style="13" customWidth="1"/>
    <col min="12051" max="12293" width="9.140625" style="13"/>
    <col min="12294" max="12306" width="10.7109375" style="13" customWidth="1"/>
    <col min="12307" max="12549" width="9.140625" style="13"/>
    <col min="12550" max="12562" width="10.7109375" style="13" customWidth="1"/>
    <col min="12563" max="12805" width="9.140625" style="13"/>
    <col min="12806" max="12818" width="10.7109375" style="13" customWidth="1"/>
    <col min="12819" max="13061" width="9.140625" style="13"/>
    <col min="13062" max="13074" width="10.7109375" style="13" customWidth="1"/>
    <col min="13075" max="13317" width="9.140625" style="13"/>
    <col min="13318" max="13330" width="10.7109375" style="13" customWidth="1"/>
    <col min="13331" max="13573" width="9.140625" style="13"/>
    <col min="13574" max="13586" width="10.7109375" style="13" customWidth="1"/>
    <col min="13587" max="13829" width="9.140625" style="13"/>
    <col min="13830" max="13842" width="10.7109375" style="13" customWidth="1"/>
    <col min="13843" max="14085" width="9.140625" style="13"/>
    <col min="14086" max="14098" width="10.7109375" style="13" customWidth="1"/>
    <col min="14099" max="14341" width="9.140625" style="13"/>
    <col min="14342" max="14354" width="10.7109375" style="13" customWidth="1"/>
    <col min="14355" max="14597" width="9.140625" style="13"/>
    <col min="14598" max="14610" width="10.7109375" style="13" customWidth="1"/>
    <col min="14611" max="14853" width="9.140625" style="13"/>
    <col min="14854" max="14866" width="10.7109375" style="13" customWidth="1"/>
    <col min="14867" max="15109" width="9.140625" style="13"/>
    <col min="15110" max="15122" width="10.7109375" style="13" customWidth="1"/>
    <col min="15123" max="15365" width="9.140625" style="13"/>
    <col min="15366" max="15378" width="10.7109375" style="13" customWidth="1"/>
    <col min="15379" max="15621" width="9.140625" style="13"/>
    <col min="15622" max="15634" width="10.7109375" style="13" customWidth="1"/>
    <col min="15635" max="15877" width="9.140625" style="13"/>
    <col min="15878" max="15890" width="10.7109375" style="13" customWidth="1"/>
    <col min="15891" max="16133" width="9.140625" style="13"/>
    <col min="16134" max="16146" width="10.7109375" style="13" customWidth="1"/>
    <col min="16147" max="16384" width="9.140625" style="13"/>
  </cols>
  <sheetData>
    <row r="1" spans="1:24" x14ac:dyDescent="0.25">
      <c r="T1" s="14"/>
    </row>
    <row r="2" spans="1:24" ht="20.100000000000001" customHeight="1" thickBot="1" x14ac:dyDescent="0.3">
      <c r="A2" s="2324" t="s">
        <v>402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2324"/>
      <c r="O2" s="2324"/>
      <c r="P2" s="2324"/>
      <c r="Q2" s="2380" t="s">
        <v>728</v>
      </c>
      <c r="R2" s="2380"/>
      <c r="S2" s="2380"/>
      <c r="T2" s="2380"/>
    </row>
    <row r="3" spans="1:24" ht="12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6"/>
      <c r="K3" s="15"/>
      <c r="L3" s="15"/>
      <c r="M3" s="15"/>
      <c r="N3" s="15"/>
      <c r="O3" s="15"/>
      <c r="P3" s="15"/>
      <c r="Q3" s="15"/>
      <c r="R3" s="15"/>
    </row>
    <row r="4" spans="1:24" ht="20.25" customHeight="1" x14ac:dyDescent="0.25">
      <c r="A4" s="515"/>
      <c r="B4" s="2843" t="s">
        <v>726</v>
      </c>
      <c r="C4" s="2843"/>
      <c r="D4" s="2843"/>
      <c r="E4" s="2843"/>
      <c r="F4" s="2843"/>
      <c r="G4" s="2843"/>
      <c r="H4" s="2843"/>
      <c r="I4" s="2843"/>
      <c r="J4" s="2843"/>
      <c r="K4" s="2843"/>
      <c r="L4" s="2843"/>
      <c r="M4" s="2843"/>
      <c r="N4" s="2843"/>
      <c r="O4" s="2843"/>
      <c r="P4" s="2843"/>
      <c r="Q4" s="2843"/>
      <c r="R4" s="2843"/>
      <c r="S4" s="2843"/>
    </row>
    <row r="5" spans="1:24" ht="50.1" customHeight="1" x14ac:dyDescent="0.25">
      <c r="A5" s="515"/>
      <c r="B5" s="2374" t="s">
        <v>494</v>
      </c>
      <c r="C5" s="2375"/>
      <c r="D5" s="2375"/>
      <c r="E5" s="2375"/>
      <c r="F5" s="2375"/>
      <c r="G5" s="2375"/>
      <c r="H5" s="2375"/>
      <c r="I5" s="2375"/>
      <c r="J5" s="2376"/>
      <c r="K5" s="2377" t="s">
        <v>50</v>
      </c>
      <c r="L5" s="2378"/>
      <c r="M5" s="2378"/>
      <c r="N5" s="2378"/>
      <c r="O5" s="2378"/>
      <c r="P5" s="2378"/>
      <c r="Q5" s="2378"/>
      <c r="R5" s="2378"/>
      <c r="S5" s="2379"/>
    </row>
    <row r="6" spans="1:24" ht="52.5" customHeight="1" x14ac:dyDescent="0.25">
      <c r="A6" s="513"/>
      <c r="B6" s="2389" t="s">
        <v>168</v>
      </c>
      <c r="C6" s="2390"/>
      <c r="D6" s="2390"/>
      <c r="E6" s="2391" t="s">
        <v>169</v>
      </c>
      <c r="F6" s="2391"/>
      <c r="G6" s="2391"/>
      <c r="H6" s="2384" t="s">
        <v>543</v>
      </c>
      <c r="I6" s="2841" t="s">
        <v>438</v>
      </c>
      <c r="J6" s="2842" t="s">
        <v>64</v>
      </c>
      <c r="K6" s="2389" t="s">
        <v>168</v>
      </c>
      <c r="L6" s="2390"/>
      <c r="M6" s="2390"/>
      <c r="N6" s="2391" t="s">
        <v>169</v>
      </c>
      <c r="O6" s="2391"/>
      <c r="P6" s="2391"/>
      <c r="Q6" s="2384" t="s">
        <v>543</v>
      </c>
      <c r="R6" s="2841" t="s">
        <v>438</v>
      </c>
      <c r="S6" s="2842" t="s">
        <v>64</v>
      </c>
    </row>
    <row r="7" spans="1:24" ht="28.5" customHeight="1" x14ac:dyDescent="0.25">
      <c r="A7" s="514" t="str">
        <f>' 15'!A7</f>
        <v>období</v>
      </c>
      <c r="B7" s="1231" t="s">
        <v>157</v>
      </c>
      <c r="C7" s="1230" t="s">
        <v>158</v>
      </c>
      <c r="D7" s="516" t="s">
        <v>243</v>
      </c>
      <c r="E7" s="1921" t="s">
        <v>161</v>
      </c>
      <c r="F7" s="1922" t="s">
        <v>162</v>
      </c>
      <c r="G7" s="1923" t="s">
        <v>246</v>
      </c>
      <c r="H7" s="2384"/>
      <c r="I7" s="2841"/>
      <c r="J7" s="2842"/>
      <c r="K7" s="1231" t="s">
        <v>157</v>
      </c>
      <c r="L7" s="1230" t="s">
        <v>158</v>
      </c>
      <c r="M7" s="516" t="s">
        <v>243</v>
      </c>
      <c r="N7" s="1921" t="s">
        <v>161</v>
      </c>
      <c r="O7" s="1922" t="s">
        <v>162</v>
      </c>
      <c r="P7" s="1923" t="s">
        <v>246</v>
      </c>
      <c r="Q7" s="2384"/>
      <c r="R7" s="2841"/>
      <c r="S7" s="2842"/>
      <c r="T7" s="70"/>
    </row>
    <row r="8" spans="1:24" ht="14.1" customHeight="1" x14ac:dyDescent="0.25">
      <c r="A8" s="1360" t="str">
        <f>' 51'!B7</f>
        <v xml:space="preserve"> říjen</v>
      </c>
      <c r="B8" s="23">
        <v>3331.2788149637645</v>
      </c>
      <c r="C8" s="30">
        <v>2460.508392922462</v>
      </c>
      <c r="D8" s="244">
        <v>870.77042204130248</v>
      </c>
      <c r="E8" s="25">
        <v>11.880266000000001</v>
      </c>
      <c r="F8" s="220">
        <v>251.19025499999998</v>
      </c>
      <c r="G8" s="244">
        <v>-239.30998899999997</v>
      </c>
      <c r="H8" s="245">
        <v>12.853524999999999</v>
      </c>
      <c r="I8" s="245">
        <v>0.30054739016585519</v>
      </c>
      <c r="J8" s="246">
        <v>644.61450543146839</v>
      </c>
      <c r="K8" s="23">
        <v>35528.434610288998</v>
      </c>
      <c r="L8" s="30">
        <v>26245.7053444175</v>
      </c>
      <c r="M8" s="244">
        <v>9282.7292658714978</v>
      </c>
      <c r="N8" s="25">
        <v>126.91660663500001</v>
      </c>
      <c r="O8" s="220">
        <v>2682.3614885080001</v>
      </c>
      <c r="P8" s="244">
        <v>-2555.4448818730002</v>
      </c>
      <c r="Q8" s="245">
        <v>138.5823023602</v>
      </c>
      <c r="R8" s="245">
        <v>13.294091383263469</v>
      </c>
      <c r="S8" s="246">
        <v>6879.1607777419631</v>
      </c>
      <c r="T8" s="207"/>
      <c r="U8" s="207"/>
      <c r="V8" s="31"/>
      <c r="W8" s="31"/>
      <c r="X8" s="31"/>
    </row>
    <row r="9" spans="1:24" ht="14.1" customHeight="1" x14ac:dyDescent="0.25">
      <c r="A9" s="1360" t="str">
        <f>' 51'!B8</f>
        <v xml:space="preserve"> listopad</v>
      </c>
      <c r="B9" s="32">
        <v>3365.5778669070478</v>
      </c>
      <c r="C9" s="36">
        <v>2677.2936577067608</v>
      </c>
      <c r="D9" s="247">
        <v>688.28420920028702</v>
      </c>
      <c r="E9" s="34">
        <v>279.39258799999999</v>
      </c>
      <c r="F9" s="36">
        <v>69.958805999999996</v>
      </c>
      <c r="G9" s="247">
        <v>209.43378200000001</v>
      </c>
      <c r="H9" s="248">
        <v>12.458751000000001</v>
      </c>
      <c r="I9" s="248">
        <v>3.953503422546317</v>
      </c>
      <c r="J9" s="249">
        <v>914.13024562283317</v>
      </c>
      <c r="K9" s="32">
        <v>35876.956468018005</v>
      </c>
      <c r="L9" s="36">
        <v>28548.4496406947</v>
      </c>
      <c r="M9" s="247">
        <v>7328.5068273233046</v>
      </c>
      <c r="N9" s="34">
        <v>2984.3001167529997</v>
      </c>
      <c r="O9" s="36">
        <v>745.73420370299993</v>
      </c>
      <c r="P9" s="247">
        <v>2238.5659130499998</v>
      </c>
      <c r="Q9" s="248">
        <v>134.01487078169998</v>
      </c>
      <c r="R9" s="248">
        <v>49.83851234455593</v>
      </c>
      <c r="S9" s="249">
        <v>9750.9261234995593</v>
      </c>
      <c r="T9" s="37"/>
      <c r="U9" s="207"/>
      <c r="V9" s="31"/>
      <c r="W9" s="31"/>
      <c r="X9" s="31"/>
    </row>
    <row r="10" spans="1:24" ht="14.1" customHeight="1" x14ac:dyDescent="0.25">
      <c r="A10" s="1360" t="str">
        <f>' 51'!B9</f>
        <v xml:space="preserve"> prosinec</v>
      </c>
      <c r="B10" s="39">
        <v>3124.0439732124114</v>
      </c>
      <c r="C10" s="45">
        <v>2452.8621146577284</v>
      </c>
      <c r="D10" s="158">
        <v>671.181858554683</v>
      </c>
      <c r="E10" s="41">
        <v>435.73335400000002</v>
      </c>
      <c r="F10" s="45">
        <v>13.103755999999999</v>
      </c>
      <c r="G10" s="158">
        <v>422.62959800000004</v>
      </c>
      <c r="H10" s="250">
        <v>12.531830999999999</v>
      </c>
      <c r="I10" s="250">
        <v>-11.458526326631661</v>
      </c>
      <c r="J10" s="251">
        <v>1094.8847612280515</v>
      </c>
      <c r="K10" s="39">
        <v>33338.887751814</v>
      </c>
      <c r="L10" s="45">
        <v>26175.308923188401</v>
      </c>
      <c r="M10" s="158">
        <v>7163.5788286255993</v>
      </c>
      <c r="N10" s="41">
        <v>4655.0379486029997</v>
      </c>
      <c r="O10" s="45">
        <v>140.222452</v>
      </c>
      <c r="P10" s="158">
        <v>4514.8154966029997</v>
      </c>
      <c r="Q10" s="250">
        <v>134.83739275829998</v>
      </c>
      <c r="R10" s="250">
        <v>-121.89265634183586</v>
      </c>
      <c r="S10" s="251">
        <v>11691.339061645063</v>
      </c>
      <c r="T10" s="212"/>
      <c r="U10" s="207"/>
      <c r="V10" s="31"/>
      <c r="W10" s="31"/>
      <c r="X10" s="31"/>
    </row>
    <row r="11" spans="1:24" ht="14.1" customHeight="1" x14ac:dyDescent="0.25">
      <c r="A11" s="1360" t="str">
        <f>' 51'!B10</f>
        <v xml:space="preserve"> leden</v>
      </c>
      <c r="B11" s="32">
        <v>3226.7730316962998</v>
      </c>
      <c r="C11" s="36">
        <v>2582.0917288620981</v>
      </c>
      <c r="D11" s="247">
        <v>644.68130283420169</v>
      </c>
      <c r="E11" s="34">
        <v>646.65603500000009</v>
      </c>
      <c r="F11" s="36">
        <v>20.601572000000001</v>
      </c>
      <c r="G11" s="247">
        <v>626.05446300000006</v>
      </c>
      <c r="H11" s="248">
        <v>11.697421000000002</v>
      </c>
      <c r="I11" s="248">
        <v>1.3855393777491991</v>
      </c>
      <c r="J11" s="249">
        <v>1283.8187262119511</v>
      </c>
      <c r="K11" s="32">
        <v>34448.371587261994</v>
      </c>
      <c r="L11" s="36">
        <v>27557.051765737098</v>
      </c>
      <c r="M11" s="247">
        <v>6891.3198215248958</v>
      </c>
      <c r="N11" s="34">
        <v>6909.269867</v>
      </c>
      <c r="O11" s="36">
        <v>220.55537306500003</v>
      </c>
      <c r="P11" s="247">
        <v>6688.7144939350001</v>
      </c>
      <c r="Q11" s="248">
        <v>125.7865339274</v>
      </c>
      <c r="R11" s="248">
        <v>19.305675461702048</v>
      </c>
      <c r="S11" s="249">
        <v>13725.126524849</v>
      </c>
      <c r="T11" s="37"/>
      <c r="U11" s="207"/>
      <c r="V11" s="31"/>
      <c r="W11" s="31"/>
      <c r="X11" s="31"/>
    </row>
    <row r="12" spans="1:24" ht="14.1" customHeight="1" x14ac:dyDescent="0.25">
      <c r="A12" s="1360" t="str">
        <f>' 51'!B11</f>
        <v xml:space="preserve"> únor</v>
      </c>
      <c r="B12" s="32">
        <v>2825.7072220132677</v>
      </c>
      <c r="C12" s="36">
        <v>2176.7214700403279</v>
      </c>
      <c r="D12" s="247">
        <v>648.98575197293985</v>
      </c>
      <c r="E12" s="34">
        <v>354.05200999999994</v>
      </c>
      <c r="F12" s="36">
        <v>15.261058</v>
      </c>
      <c r="G12" s="247">
        <v>338.79095199999995</v>
      </c>
      <c r="H12" s="248">
        <v>10.271711000000002</v>
      </c>
      <c r="I12" s="248">
        <v>5.3945941650841851</v>
      </c>
      <c r="J12" s="249">
        <v>1003.4430091380241</v>
      </c>
      <c r="K12" s="32">
        <v>30149.748428686995</v>
      </c>
      <c r="L12" s="36">
        <v>23226.015923568895</v>
      </c>
      <c r="M12" s="247">
        <v>6923.7325051180997</v>
      </c>
      <c r="N12" s="34">
        <v>3780.9185469999998</v>
      </c>
      <c r="O12" s="36">
        <v>163.15662899999998</v>
      </c>
      <c r="P12" s="247">
        <v>3617.7619179999997</v>
      </c>
      <c r="Q12" s="248">
        <v>110.41399518600001</v>
      </c>
      <c r="R12" s="248">
        <v>67.096308941699562</v>
      </c>
      <c r="S12" s="249">
        <v>10719.004727245796</v>
      </c>
      <c r="T12" s="37"/>
      <c r="U12" s="207"/>
      <c r="V12" s="31"/>
      <c r="W12" s="31"/>
      <c r="X12" s="31"/>
    </row>
    <row r="13" spans="1:24" ht="14.1" customHeight="1" x14ac:dyDescent="0.25">
      <c r="A13" s="1360" t="str">
        <f>' 51'!B12</f>
        <v xml:space="preserve"> březen</v>
      </c>
      <c r="B13" s="32">
        <v>3032.8971228341939</v>
      </c>
      <c r="C13" s="36">
        <v>2257.5585883334106</v>
      </c>
      <c r="D13" s="247">
        <v>775.33853450078323</v>
      </c>
      <c r="E13" s="34">
        <v>87.689631000000006</v>
      </c>
      <c r="F13" s="36">
        <v>33.805493999999996</v>
      </c>
      <c r="G13" s="247">
        <v>53.88413700000001</v>
      </c>
      <c r="H13" s="248">
        <v>11.552144999999999</v>
      </c>
      <c r="I13" s="248">
        <v>3.4704140196698718</v>
      </c>
      <c r="J13" s="249">
        <v>844.24523052045333</v>
      </c>
      <c r="K13" s="32">
        <v>32357.501661226001</v>
      </c>
      <c r="L13" s="36">
        <v>24093.764806163799</v>
      </c>
      <c r="M13" s="247">
        <v>8263.7368550622014</v>
      </c>
      <c r="N13" s="34">
        <v>935.573263</v>
      </c>
      <c r="O13" s="36">
        <v>360.945460422</v>
      </c>
      <c r="P13" s="247">
        <v>574.627802578</v>
      </c>
      <c r="Q13" s="248">
        <v>124.22108362500002</v>
      </c>
      <c r="R13" s="248">
        <v>46.446352896798402</v>
      </c>
      <c r="S13" s="249">
        <v>9009.0320941620012</v>
      </c>
      <c r="T13" s="37"/>
      <c r="U13" s="207"/>
      <c r="V13" s="31"/>
      <c r="W13" s="31"/>
      <c r="X13" s="31"/>
    </row>
    <row r="14" spans="1:24" ht="14.1" customHeight="1" x14ac:dyDescent="0.25">
      <c r="A14" s="606" t="str">
        <f>' 57'!A14</f>
        <v>celkem</v>
      </c>
      <c r="B14" s="1153">
        <f>SUM(B8:B13)</f>
        <v>18906.278031626985</v>
      </c>
      <c r="C14" s="1154">
        <f>SUM(C8:C13)</f>
        <v>14607.035952522787</v>
      </c>
      <c r="D14" s="1362">
        <f>B14-C14</f>
        <v>4299.2420791041986</v>
      </c>
      <c r="E14" s="1156">
        <f>SUM(E8:E13)</f>
        <v>1815.4038840000001</v>
      </c>
      <c r="F14" s="1154">
        <f>SUM(F8:F13)</f>
        <v>403.92094099999991</v>
      </c>
      <c r="G14" s="1363">
        <f>E14-F14</f>
        <v>1411.4829430000002</v>
      </c>
      <c r="H14" s="1154">
        <f>SUM(H8:H13)</f>
        <v>71.365384000000006</v>
      </c>
      <c r="I14" s="1364">
        <f>SUM(I8:I13)</f>
        <v>3.0460720485837669</v>
      </c>
      <c r="J14" s="1154">
        <f>SUM(J8:J13)</f>
        <v>5785.1364781527809</v>
      </c>
      <c r="K14" s="1723">
        <f>SUM(K8:K13)</f>
        <v>201699.900507296</v>
      </c>
      <c r="L14" s="1724">
        <f>SUM(L8:L13)</f>
        <v>155846.29640377036</v>
      </c>
      <c r="M14" s="1932">
        <f>K14-L14</f>
        <v>45853.604103525635</v>
      </c>
      <c r="N14" s="1726">
        <f>SUM(N8:N13)</f>
        <v>19392.016348990997</v>
      </c>
      <c r="O14" s="1724">
        <f>SUM(O8:O13)</f>
        <v>4312.9756066979999</v>
      </c>
      <c r="P14" s="1933">
        <f>N14-O14</f>
        <v>15079.040742292997</v>
      </c>
      <c r="Q14" s="1724">
        <f>SUM(Q8:Q13)</f>
        <v>767.8561786386</v>
      </c>
      <c r="R14" s="1934">
        <f>SUM(R8:R13)</f>
        <v>74.088284686183556</v>
      </c>
      <c r="S14" s="1724">
        <f>SUM(S8:S13)</f>
        <v>61774.589309143383</v>
      </c>
      <c r="T14" s="591"/>
      <c r="U14" s="207"/>
      <c r="V14" s="31"/>
      <c r="W14" s="31"/>
      <c r="X14" s="31"/>
    </row>
    <row r="15" spans="1:24" ht="10.5" customHeight="1" x14ac:dyDescent="0.25">
      <c r="A15" s="1365"/>
      <c r="B15" s="30"/>
      <c r="C15" s="220"/>
      <c r="D15" s="220"/>
      <c r="E15" s="220"/>
      <c r="F15" s="220"/>
      <c r="G15" s="220"/>
      <c r="H15" s="220"/>
      <c r="I15" s="220"/>
      <c r="J15" s="1366"/>
      <c r="K15" s="30"/>
      <c r="L15" s="220"/>
      <c r="M15" s="220"/>
      <c r="N15" s="220"/>
      <c r="O15" s="220"/>
      <c r="P15" s="220"/>
      <c r="Q15" s="220"/>
      <c r="R15" s="220"/>
      <c r="S15" s="1366"/>
      <c r="T15" s="37"/>
      <c r="U15" s="37"/>
      <c r="V15" s="31"/>
      <c r="W15" s="31"/>
      <c r="X15" s="31"/>
    </row>
    <row r="17" spans="1:18" ht="12" customHeight="1" x14ac:dyDescent="0.25">
      <c r="A17" s="255"/>
      <c r="B17" s="255"/>
      <c r="C17" s="255"/>
      <c r="D17" s="13" t="str">
        <f t="shared" ref="D17:D23" si="0">D7</f>
        <v>saldo 
do/z ČR</v>
      </c>
      <c r="E17" s="13" t="str">
        <f>B7</f>
        <v>do ČR</v>
      </c>
      <c r="F17" s="13" t="str">
        <f>C7</f>
        <v>z ČR</v>
      </c>
      <c r="H17" s="255"/>
      <c r="I17" s="255"/>
      <c r="J17" s="255"/>
      <c r="K17" s="255"/>
      <c r="N17" s="13" t="str">
        <f t="shared" ref="N17:N23" si="1">G7</f>
        <v>saldo 
ze/do ZP</v>
      </c>
      <c r="O17" s="255" t="str">
        <f>E7</f>
        <v>ze ZP</v>
      </c>
      <c r="P17" s="255" t="str">
        <f>F7</f>
        <v>do ZP</v>
      </c>
      <c r="Q17" s="255"/>
      <c r="R17" s="255"/>
    </row>
    <row r="18" spans="1:18" ht="12" customHeight="1" x14ac:dyDescent="0.25">
      <c r="C18" s="13" t="str">
        <f t="shared" ref="C18:C23" si="2">A8</f>
        <v xml:space="preserve"> říjen</v>
      </c>
      <c r="D18" s="54">
        <f t="shared" si="0"/>
        <v>870.77042204130248</v>
      </c>
      <c r="E18" s="54">
        <f t="shared" ref="E18:E23" si="3">B8</f>
        <v>3331.2788149637645</v>
      </c>
      <c r="F18" s="54">
        <f t="shared" ref="F18:F23" si="4">C8*-1</f>
        <v>-2460.508392922462</v>
      </c>
      <c r="G18" s="54"/>
      <c r="H18" s="54"/>
      <c r="L18" s="54"/>
      <c r="M18" s="258" t="str">
        <f t="shared" ref="M18:M23" si="5">A8</f>
        <v xml:space="preserve"> říjen</v>
      </c>
      <c r="N18" s="54">
        <f t="shared" si="1"/>
        <v>-239.30998899999997</v>
      </c>
      <c r="O18" s="54">
        <f t="shared" ref="O18:O23" si="6">E8</f>
        <v>11.880266000000001</v>
      </c>
      <c r="P18" s="54">
        <f t="shared" ref="P18:P23" si="7">F8*-1</f>
        <v>-251.19025499999998</v>
      </c>
    </row>
    <row r="19" spans="1:18" ht="12" customHeight="1" x14ac:dyDescent="0.25">
      <c r="C19" s="13" t="str">
        <f t="shared" si="2"/>
        <v xml:space="preserve"> listopad</v>
      </c>
      <c r="D19" s="54">
        <f t="shared" si="0"/>
        <v>688.28420920028702</v>
      </c>
      <c r="E19" s="54">
        <f t="shared" si="3"/>
        <v>3365.5778669070478</v>
      </c>
      <c r="F19" s="54">
        <f t="shared" si="4"/>
        <v>-2677.2936577067608</v>
      </c>
      <c r="G19" s="54"/>
      <c r="L19" s="54"/>
      <c r="M19" s="258" t="str">
        <f t="shared" si="5"/>
        <v xml:space="preserve"> listopad</v>
      </c>
      <c r="N19" s="54">
        <f t="shared" si="1"/>
        <v>209.43378200000001</v>
      </c>
      <c r="O19" s="54">
        <f t="shared" si="6"/>
        <v>279.39258799999999</v>
      </c>
      <c r="P19" s="54">
        <f t="shared" si="7"/>
        <v>-69.958805999999996</v>
      </c>
    </row>
    <row r="20" spans="1:18" ht="12" customHeight="1" x14ac:dyDescent="0.25">
      <c r="C20" s="13" t="str">
        <f t="shared" si="2"/>
        <v xml:space="preserve"> prosinec</v>
      </c>
      <c r="D20" s="54">
        <f t="shared" si="0"/>
        <v>671.181858554683</v>
      </c>
      <c r="E20" s="54">
        <f t="shared" si="3"/>
        <v>3124.0439732124114</v>
      </c>
      <c r="F20" s="54">
        <f t="shared" si="4"/>
        <v>-2452.8621146577284</v>
      </c>
      <c r="G20" s="54"/>
      <c r="L20" s="54"/>
      <c r="M20" s="258" t="str">
        <f t="shared" si="5"/>
        <v xml:space="preserve"> prosinec</v>
      </c>
      <c r="N20" s="54">
        <f t="shared" si="1"/>
        <v>422.62959800000004</v>
      </c>
      <c r="O20" s="54">
        <f t="shared" si="6"/>
        <v>435.73335400000002</v>
      </c>
      <c r="P20" s="54">
        <f t="shared" si="7"/>
        <v>-13.103755999999999</v>
      </c>
    </row>
    <row r="21" spans="1:18" ht="12" customHeight="1" x14ac:dyDescent="0.25">
      <c r="C21" s="13" t="str">
        <f t="shared" si="2"/>
        <v xml:space="preserve"> leden</v>
      </c>
      <c r="D21" s="54">
        <f t="shared" si="0"/>
        <v>644.68130283420169</v>
      </c>
      <c r="E21" s="54">
        <f t="shared" si="3"/>
        <v>3226.7730316962998</v>
      </c>
      <c r="F21" s="54">
        <f t="shared" si="4"/>
        <v>-2582.0917288620981</v>
      </c>
      <c r="G21" s="54"/>
      <c r="L21" s="54"/>
      <c r="M21" s="258" t="str">
        <f t="shared" si="5"/>
        <v xml:space="preserve"> leden</v>
      </c>
      <c r="N21" s="54">
        <f t="shared" si="1"/>
        <v>626.05446300000006</v>
      </c>
      <c r="O21" s="54">
        <f t="shared" si="6"/>
        <v>646.65603500000009</v>
      </c>
      <c r="P21" s="54">
        <f t="shared" si="7"/>
        <v>-20.601572000000001</v>
      </c>
    </row>
    <row r="22" spans="1:18" ht="12" customHeight="1" x14ac:dyDescent="0.25">
      <c r="C22" s="13" t="str">
        <f t="shared" si="2"/>
        <v xml:space="preserve"> únor</v>
      </c>
      <c r="D22" s="54">
        <f t="shared" si="0"/>
        <v>648.98575197293985</v>
      </c>
      <c r="E22" s="54">
        <f t="shared" si="3"/>
        <v>2825.7072220132677</v>
      </c>
      <c r="F22" s="54">
        <f t="shared" si="4"/>
        <v>-2176.7214700403279</v>
      </c>
      <c r="G22" s="54"/>
      <c r="L22" s="54"/>
      <c r="M22" s="258" t="str">
        <f t="shared" si="5"/>
        <v xml:space="preserve"> únor</v>
      </c>
      <c r="N22" s="54">
        <f t="shared" si="1"/>
        <v>338.79095199999995</v>
      </c>
      <c r="O22" s="54">
        <f t="shared" si="6"/>
        <v>354.05200999999994</v>
      </c>
      <c r="P22" s="54">
        <f t="shared" si="7"/>
        <v>-15.261058</v>
      </c>
    </row>
    <row r="23" spans="1:18" ht="12" customHeight="1" x14ac:dyDescent="0.25">
      <c r="C23" s="13" t="str">
        <f t="shared" si="2"/>
        <v xml:space="preserve"> březen</v>
      </c>
      <c r="D23" s="54">
        <f t="shared" si="0"/>
        <v>775.33853450078323</v>
      </c>
      <c r="E23" s="54">
        <f t="shared" si="3"/>
        <v>3032.8971228341939</v>
      </c>
      <c r="F23" s="54">
        <f t="shared" si="4"/>
        <v>-2257.5585883334106</v>
      </c>
      <c r="G23" s="54"/>
      <c r="L23" s="54"/>
      <c r="M23" s="258" t="str">
        <f t="shared" si="5"/>
        <v xml:space="preserve"> březen</v>
      </c>
      <c r="N23" s="54">
        <f t="shared" si="1"/>
        <v>53.88413700000001</v>
      </c>
      <c r="O23" s="54">
        <f t="shared" si="6"/>
        <v>87.689631000000006</v>
      </c>
      <c r="P23" s="54">
        <f t="shared" si="7"/>
        <v>-33.805493999999996</v>
      </c>
    </row>
    <row r="24" spans="1:18" ht="12" customHeight="1" x14ac:dyDescent="0.25">
      <c r="D24" s="54"/>
      <c r="E24" s="54"/>
      <c r="F24" s="54"/>
      <c r="G24" s="54"/>
      <c r="L24" s="54"/>
      <c r="M24" s="258"/>
      <c r="N24" s="54"/>
      <c r="O24" s="54"/>
      <c r="P24" s="54"/>
    </row>
    <row r="25" spans="1:18" ht="12" customHeight="1" x14ac:dyDescent="0.25">
      <c r="D25" s="54"/>
      <c r="E25" s="54"/>
      <c r="F25" s="54"/>
      <c r="G25" s="54"/>
      <c r="L25" s="54"/>
      <c r="M25" s="258"/>
      <c r="N25" s="54"/>
      <c r="O25" s="54"/>
      <c r="P25" s="54"/>
    </row>
    <row r="26" spans="1:18" ht="12" customHeight="1" x14ac:dyDescent="0.25">
      <c r="D26" s="54"/>
      <c r="E26" s="54"/>
      <c r="F26" s="54"/>
      <c r="G26" s="54"/>
      <c r="L26" s="54"/>
      <c r="M26" s="258"/>
      <c r="N26" s="54"/>
      <c r="O26" s="54"/>
      <c r="P26" s="54"/>
    </row>
    <row r="27" spans="1:18" ht="12" customHeight="1" x14ac:dyDescent="0.25">
      <c r="D27" s="54"/>
      <c r="E27" s="54"/>
      <c r="F27" s="54"/>
      <c r="G27" s="54"/>
      <c r="L27" s="54"/>
      <c r="M27" s="258"/>
      <c r="N27" s="54"/>
      <c r="O27" s="54"/>
      <c r="P27" s="54"/>
    </row>
    <row r="28" spans="1:18" ht="12" customHeight="1" x14ac:dyDescent="0.25">
      <c r="E28" s="54"/>
      <c r="F28" s="54"/>
      <c r="G28" s="54"/>
      <c r="L28" s="54"/>
      <c r="M28" s="54"/>
      <c r="N28" s="54"/>
    </row>
    <row r="29" spans="1:18" ht="12" customHeight="1" x14ac:dyDescent="0.25">
      <c r="E29" s="54"/>
      <c r="F29" s="54"/>
      <c r="G29" s="54"/>
      <c r="L29" s="54"/>
      <c r="M29" s="54"/>
      <c r="N29" s="54"/>
    </row>
    <row r="30" spans="1:18" ht="12" customHeight="1" x14ac:dyDescent="0.25"/>
    <row r="31" spans="1:18" ht="12" customHeight="1" x14ac:dyDescent="0.25"/>
    <row r="32" spans="1:18" ht="12" customHeight="1" x14ac:dyDescent="0.25"/>
    <row r="33" ht="12" customHeight="1" x14ac:dyDescent="0.25"/>
    <row r="34" ht="12" customHeight="1" x14ac:dyDescent="0.25"/>
  </sheetData>
  <mergeCells count="15">
    <mergeCell ref="K6:M6"/>
    <mergeCell ref="N6:P6"/>
    <mergeCell ref="Q6:Q7"/>
    <mergeCell ref="R6:R7"/>
    <mergeCell ref="S6:S7"/>
    <mergeCell ref="B4:S4"/>
    <mergeCell ref="B5:J5"/>
    <mergeCell ref="K5:S5"/>
    <mergeCell ref="A2:P2"/>
    <mergeCell ref="Q2:T2"/>
    <mergeCell ref="B6:D6"/>
    <mergeCell ref="E6:G6"/>
    <mergeCell ref="H6:H7"/>
    <mergeCell ref="I6:I7"/>
    <mergeCell ref="J6:J7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&amp;C55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view="pageBreakPreview" zoomScaleNormal="100" zoomScaleSheetLayoutView="100" workbookViewId="0"/>
  </sheetViews>
  <sheetFormatPr defaultRowHeight="12.75" x14ac:dyDescent="0.25"/>
  <cols>
    <col min="1" max="1" width="5.7109375" style="13" customWidth="1"/>
    <col min="2" max="15" width="9.7109375" style="13" customWidth="1"/>
    <col min="16" max="16" width="1.7109375" style="13" customWidth="1"/>
    <col min="17" max="255" width="9.140625" style="13"/>
    <col min="256" max="268" width="10.7109375" style="13" customWidth="1"/>
    <col min="269" max="511" width="9.140625" style="13"/>
    <col min="512" max="524" width="10.7109375" style="13" customWidth="1"/>
    <col min="525" max="767" width="9.140625" style="13"/>
    <col min="768" max="780" width="10.7109375" style="13" customWidth="1"/>
    <col min="781" max="1023" width="9.140625" style="13"/>
    <col min="1024" max="1036" width="10.7109375" style="13" customWidth="1"/>
    <col min="1037" max="1279" width="9.140625" style="13"/>
    <col min="1280" max="1292" width="10.7109375" style="13" customWidth="1"/>
    <col min="1293" max="1535" width="9.140625" style="13"/>
    <col min="1536" max="1548" width="10.7109375" style="13" customWidth="1"/>
    <col min="1549" max="1791" width="9.140625" style="13"/>
    <col min="1792" max="1804" width="10.7109375" style="13" customWidth="1"/>
    <col min="1805" max="2047" width="9.140625" style="13"/>
    <col min="2048" max="2060" width="10.7109375" style="13" customWidth="1"/>
    <col min="2061" max="2303" width="9.140625" style="13"/>
    <col min="2304" max="2316" width="10.7109375" style="13" customWidth="1"/>
    <col min="2317" max="2559" width="9.140625" style="13"/>
    <col min="2560" max="2572" width="10.7109375" style="13" customWidth="1"/>
    <col min="2573" max="2815" width="9.140625" style="13"/>
    <col min="2816" max="2828" width="10.7109375" style="13" customWidth="1"/>
    <col min="2829" max="3071" width="9.140625" style="13"/>
    <col min="3072" max="3084" width="10.7109375" style="13" customWidth="1"/>
    <col min="3085" max="3327" width="9.140625" style="13"/>
    <col min="3328" max="3340" width="10.7109375" style="13" customWidth="1"/>
    <col min="3341" max="3583" width="9.140625" style="13"/>
    <col min="3584" max="3596" width="10.7109375" style="13" customWidth="1"/>
    <col min="3597" max="3839" width="9.140625" style="13"/>
    <col min="3840" max="3852" width="10.7109375" style="13" customWidth="1"/>
    <col min="3853" max="4095" width="9.140625" style="13"/>
    <col min="4096" max="4108" width="10.7109375" style="13" customWidth="1"/>
    <col min="4109" max="4351" width="9.140625" style="13"/>
    <col min="4352" max="4364" width="10.7109375" style="13" customWidth="1"/>
    <col min="4365" max="4607" width="9.140625" style="13"/>
    <col min="4608" max="4620" width="10.7109375" style="13" customWidth="1"/>
    <col min="4621" max="4863" width="9.140625" style="13"/>
    <col min="4864" max="4876" width="10.7109375" style="13" customWidth="1"/>
    <col min="4877" max="5119" width="9.140625" style="13"/>
    <col min="5120" max="5132" width="10.7109375" style="13" customWidth="1"/>
    <col min="5133" max="5375" width="9.140625" style="13"/>
    <col min="5376" max="5388" width="10.7109375" style="13" customWidth="1"/>
    <col min="5389" max="5631" width="9.140625" style="13"/>
    <col min="5632" max="5644" width="10.7109375" style="13" customWidth="1"/>
    <col min="5645" max="5887" width="9.140625" style="13"/>
    <col min="5888" max="5900" width="10.7109375" style="13" customWidth="1"/>
    <col min="5901" max="6143" width="9.140625" style="13"/>
    <col min="6144" max="6156" width="10.7109375" style="13" customWidth="1"/>
    <col min="6157" max="6399" width="9.140625" style="13"/>
    <col min="6400" max="6412" width="10.7109375" style="13" customWidth="1"/>
    <col min="6413" max="6655" width="9.140625" style="13"/>
    <col min="6656" max="6668" width="10.7109375" style="13" customWidth="1"/>
    <col min="6669" max="6911" width="9.140625" style="13"/>
    <col min="6912" max="6924" width="10.7109375" style="13" customWidth="1"/>
    <col min="6925" max="7167" width="9.140625" style="13"/>
    <col min="7168" max="7180" width="10.7109375" style="13" customWidth="1"/>
    <col min="7181" max="7423" width="9.140625" style="13"/>
    <col min="7424" max="7436" width="10.7109375" style="13" customWidth="1"/>
    <col min="7437" max="7679" width="9.140625" style="13"/>
    <col min="7680" max="7692" width="10.7109375" style="13" customWidth="1"/>
    <col min="7693" max="7935" width="9.140625" style="13"/>
    <col min="7936" max="7948" width="10.7109375" style="13" customWidth="1"/>
    <col min="7949" max="8191" width="9.140625" style="13"/>
    <col min="8192" max="8204" width="10.7109375" style="13" customWidth="1"/>
    <col min="8205" max="8447" width="9.140625" style="13"/>
    <col min="8448" max="8460" width="10.7109375" style="13" customWidth="1"/>
    <col min="8461" max="8703" width="9.140625" style="13"/>
    <col min="8704" max="8716" width="10.7109375" style="13" customWidth="1"/>
    <col min="8717" max="8959" width="9.140625" style="13"/>
    <col min="8960" max="8972" width="10.7109375" style="13" customWidth="1"/>
    <col min="8973" max="9215" width="9.140625" style="13"/>
    <col min="9216" max="9228" width="10.7109375" style="13" customWidth="1"/>
    <col min="9229" max="9471" width="9.140625" style="13"/>
    <col min="9472" max="9484" width="10.7109375" style="13" customWidth="1"/>
    <col min="9485" max="9727" width="9.140625" style="13"/>
    <col min="9728" max="9740" width="10.7109375" style="13" customWidth="1"/>
    <col min="9741" max="9983" width="9.140625" style="13"/>
    <col min="9984" max="9996" width="10.7109375" style="13" customWidth="1"/>
    <col min="9997" max="10239" width="9.140625" style="13"/>
    <col min="10240" max="10252" width="10.7109375" style="13" customWidth="1"/>
    <col min="10253" max="10495" width="9.140625" style="13"/>
    <col min="10496" max="10508" width="10.7109375" style="13" customWidth="1"/>
    <col min="10509" max="10751" width="9.140625" style="13"/>
    <col min="10752" max="10764" width="10.7109375" style="13" customWidth="1"/>
    <col min="10765" max="11007" width="9.140625" style="13"/>
    <col min="11008" max="11020" width="10.7109375" style="13" customWidth="1"/>
    <col min="11021" max="11263" width="9.140625" style="13"/>
    <col min="11264" max="11276" width="10.7109375" style="13" customWidth="1"/>
    <col min="11277" max="11519" width="9.140625" style="13"/>
    <col min="11520" max="11532" width="10.7109375" style="13" customWidth="1"/>
    <col min="11533" max="11775" width="9.140625" style="13"/>
    <col min="11776" max="11788" width="10.7109375" style="13" customWidth="1"/>
    <col min="11789" max="12031" width="9.140625" style="13"/>
    <col min="12032" max="12044" width="10.7109375" style="13" customWidth="1"/>
    <col min="12045" max="12287" width="9.140625" style="13"/>
    <col min="12288" max="12300" width="10.7109375" style="13" customWidth="1"/>
    <col min="12301" max="12543" width="9.140625" style="13"/>
    <col min="12544" max="12556" width="10.7109375" style="13" customWidth="1"/>
    <col min="12557" max="12799" width="9.140625" style="13"/>
    <col min="12800" max="12812" width="10.7109375" style="13" customWidth="1"/>
    <col min="12813" max="13055" width="9.140625" style="13"/>
    <col min="13056" max="13068" width="10.7109375" style="13" customWidth="1"/>
    <col min="13069" max="13311" width="9.140625" style="13"/>
    <col min="13312" max="13324" width="10.7109375" style="13" customWidth="1"/>
    <col min="13325" max="13567" width="9.140625" style="13"/>
    <col min="13568" max="13580" width="10.7109375" style="13" customWidth="1"/>
    <col min="13581" max="13823" width="9.140625" style="13"/>
    <col min="13824" max="13836" width="10.7109375" style="13" customWidth="1"/>
    <col min="13837" max="14079" width="9.140625" style="13"/>
    <col min="14080" max="14092" width="10.7109375" style="13" customWidth="1"/>
    <col min="14093" max="14335" width="9.140625" style="13"/>
    <col min="14336" max="14348" width="10.7109375" style="13" customWidth="1"/>
    <col min="14349" max="14591" width="9.140625" style="13"/>
    <col min="14592" max="14604" width="10.7109375" style="13" customWidth="1"/>
    <col min="14605" max="14847" width="9.140625" style="13"/>
    <col min="14848" max="14860" width="10.7109375" style="13" customWidth="1"/>
    <col min="14861" max="15103" width="9.140625" style="13"/>
    <col min="15104" max="15116" width="10.7109375" style="13" customWidth="1"/>
    <col min="15117" max="15359" width="9.140625" style="13"/>
    <col min="15360" max="15372" width="10.7109375" style="13" customWidth="1"/>
    <col min="15373" max="15615" width="9.140625" style="13"/>
    <col min="15616" max="15628" width="10.7109375" style="13" customWidth="1"/>
    <col min="15629" max="15871" width="9.140625" style="13"/>
    <col min="15872" max="15884" width="10.7109375" style="13" customWidth="1"/>
    <col min="15885" max="16127" width="9.140625" style="13"/>
    <col min="16128" max="16140" width="10.7109375" style="13" customWidth="1"/>
    <col min="16141" max="16384" width="9.140625" style="13"/>
  </cols>
  <sheetData>
    <row r="1" spans="1:20" x14ac:dyDescent="0.25">
      <c r="P1" s="73"/>
    </row>
    <row r="2" spans="1:20" ht="20.100000000000001" customHeight="1" thickBot="1" x14ac:dyDescent="0.3">
      <c r="A2" s="2324" t="s">
        <v>635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2401" t="s">
        <v>733</v>
      </c>
      <c r="O2" s="2401"/>
      <c r="P2" s="2401"/>
    </row>
    <row r="3" spans="1:20" ht="11.2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6"/>
      <c r="K3" s="15"/>
      <c r="L3" s="15"/>
      <c r="M3" s="15"/>
      <c r="N3" s="15"/>
      <c r="O3" s="15"/>
    </row>
    <row r="4" spans="1:20" ht="17.25" customHeight="1" x14ac:dyDescent="0.25">
      <c r="A4" s="694"/>
      <c r="B4" s="2844" t="s">
        <v>725</v>
      </c>
      <c r="C4" s="2844"/>
      <c r="D4" s="2844"/>
      <c r="E4" s="2844"/>
      <c r="F4" s="2844"/>
      <c r="G4" s="2844"/>
      <c r="H4" s="2844"/>
      <c r="I4" s="2844"/>
      <c r="J4" s="2844"/>
      <c r="K4" s="2844"/>
      <c r="L4" s="2844"/>
      <c r="M4" s="2844"/>
      <c r="N4" s="2844"/>
      <c r="O4" s="2844"/>
    </row>
    <row r="5" spans="1:20" ht="45" customHeight="1" x14ac:dyDescent="0.25">
      <c r="A5" s="542"/>
      <c r="B5" s="2854" t="s">
        <v>398</v>
      </c>
      <c r="C5" s="2855"/>
      <c r="D5" s="2855"/>
      <c r="E5" s="2855"/>
      <c r="F5" s="2855"/>
      <c r="G5" s="2855"/>
      <c r="H5" s="2377" t="s">
        <v>50</v>
      </c>
      <c r="I5" s="2378"/>
      <c r="J5" s="2378"/>
      <c r="K5" s="2378"/>
      <c r="L5" s="2377" t="s">
        <v>51</v>
      </c>
      <c r="M5" s="2378"/>
      <c r="N5" s="2378"/>
      <c r="O5" s="2379"/>
    </row>
    <row r="6" spans="1:20" ht="20.100000000000001" customHeight="1" x14ac:dyDescent="0.25">
      <c r="A6" s="542"/>
      <c r="B6" s="2849" t="s">
        <v>304</v>
      </c>
      <c r="C6" s="2850"/>
      <c r="D6" s="2850"/>
      <c r="E6" s="2845" t="s">
        <v>305</v>
      </c>
      <c r="F6" s="2850"/>
      <c r="G6" s="2846"/>
      <c r="H6" s="2849" t="str">
        <f>B6</f>
        <v>skutečná spotřeba plynu</v>
      </c>
      <c r="I6" s="2850"/>
      <c r="J6" s="2845" t="str">
        <f>E6</f>
        <v>přepočtená spotřeba plynu</v>
      </c>
      <c r="K6" s="2846"/>
      <c r="L6" s="2849" t="s">
        <v>302</v>
      </c>
      <c r="M6" s="2850"/>
      <c r="N6" s="2845" t="s">
        <v>303</v>
      </c>
      <c r="O6" s="2846"/>
    </row>
    <row r="7" spans="1:20" ht="30.75" customHeight="1" x14ac:dyDescent="0.25">
      <c r="A7" s="540"/>
      <c r="B7" s="2851"/>
      <c r="C7" s="2852"/>
      <c r="D7" s="2852"/>
      <c r="E7" s="2847"/>
      <c r="F7" s="2852"/>
      <c r="G7" s="2848"/>
      <c r="H7" s="2851"/>
      <c r="I7" s="2852"/>
      <c r="J7" s="2847"/>
      <c r="K7" s="2848"/>
      <c r="L7" s="2851"/>
      <c r="M7" s="2852"/>
      <c r="N7" s="2847"/>
      <c r="O7" s="2848"/>
    </row>
    <row r="8" spans="1:20" ht="26.25" customHeight="1" x14ac:dyDescent="0.25">
      <c r="A8" s="541" t="str">
        <f>' 55'!A7</f>
        <v>období</v>
      </c>
      <c r="B8" s="708" t="s">
        <v>675</v>
      </c>
      <c r="C8" s="560" t="s">
        <v>546</v>
      </c>
      <c r="D8" s="1407" t="str">
        <f>' 15'!D6</f>
        <v>meziroční změna</v>
      </c>
      <c r="E8" s="1954" t="s">
        <v>675</v>
      </c>
      <c r="F8" s="560" t="s">
        <v>546</v>
      </c>
      <c r="G8" s="1406" t="str">
        <f>D8</f>
        <v>meziroční změna</v>
      </c>
      <c r="H8" s="708" t="s">
        <v>675</v>
      </c>
      <c r="I8" s="560" t="s">
        <v>546</v>
      </c>
      <c r="J8" s="1954" t="s">
        <v>675</v>
      </c>
      <c r="K8" s="560" t="s">
        <v>546</v>
      </c>
      <c r="L8" s="708" t="s">
        <v>675</v>
      </c>
      <c r="M8" s="560" t="s">
        <v>546</v>
      </c>
      <c r="N8" s="1954" t="s">
        <v>675</v>
      </c>
      <c r="O8" s="1955" t="s">
        <v>546</v>
      </c>
      <c r="P8" s="21"/>
    </row>
    <row r="9" spans="1:20" ht="14.1" customHeight="1" x14ac:dyDescent="0.25">
      <c r="A9" s="1360" t="str">
        <f>' 55'!A8</f>
        <v xml:space="preserve"> říjen</v>
      </c>
      <c r="B9" s="23">
        <v>644.61475055770859</v>
      </c>
      <c r="C9" s="24">
        <v>657.3441964893608</v>
      </c>
      <c r="D9" s="764">
        <f t="shared" ref="D9:D14" si="0">(B9-C9)/C9</f>
        <v>-1.9364962830181822E-2</v>
      </c>
      <c r="E9" s="55">
        <v>715.47475171671249</v>
      </c>
      <c r="F9" s="1956">
        <v>712.54964101867722</v>
      </c>
      <c r="G9" s="764">
        <f t="shared" ref="G9:G15" si="1">(E9-F9)/F9</f>
        <v>4.1051325123867355E-3</v>
      </c>
      <c r="H9" s="27">
        <v>6879.1609504130747</v>
      </c>
      <c r="I9" s="28">
        <v>7004.39455672232</v>
      </c>
      <c r="J9" s="25">
        <v>7635.3598964477796</v>
      </c>
      <c r="K9" s="29">
        <v>7592.6415013636542</v>
      </c>
      <c r="L9" s="576">
        <f>B9/$B$15</f>
        <v>0.11142601757521205</v>
      </c>
      <c r="M9" s="577">
        <f>C9/$C$15</f>
        <v>0.10915259263618476</v>
      </c>
      <c r="N9" s="80">
        <f>E9/$E$15</f>
        <v>0.11595915840504832</v>
      </c>
      <c r="O9" s="578">
        <f t="shared" ref="O9:O14" si="2">F9/$F$15</f>
        <v>0.11617428594497048</v>
      </c>
      <c r="P9" s="31"/>
      <c r="Q9" s="31"/>
      <c r="R9" s="31"/>
      <c r="S9" s="54"/>
      <c r="T9" s="230"/>
    </row>
    <row r="10" spans="1:20" ht="14.1" customHeight="1" x14ac:dyDescent="0.25">
      <c r="A10" s="1360" t="str">
        <f>' 55'!A9</f>
        <v xml:space="preserve"> listopad</v>
      </c>
      <c r="B10" s="32">
        <v>914.13153929762188</v>
      </c>
      <c r="C10" s="33">
        <v>947.05070711760902</v>
      </c>
      <c r="D10" s="764">
        <f t="shared" si="0"/>
        <v>-3.4759667642483567E-2</v>
      </c>
      <c r="E10" s="57">
        <v>972.35623273342901</v>
      </c>
      <c r="F10" s="1957">
        <v>994.4657715854155</v>
      </c>
      <c r="G10" s="764">
        <f t="shared" si="1"/>
        <v>-2.2232579022542536E-2</v>
      </c>
      <c r="H10" s="35">
        <v>9750.9261183707767</v>
      </c>
      <c r="I10" s="548">
        <v>10095.151836360221</v>
      </c>
      <c r="J10" s="34">
        <v>10372.0010658107</v>
      </c>
      <c r="K10" s="549">
        <v>10600.575961526809</v>
      </c>
      <c r="L10" s="579">
        <f t="shared" ref="L10:L14" si="3">B10/$B$15</f>
        <v>0.15801381658689442</v>
      </c>
      <c r="M10" s="580">
        <f t="shared" ref="M10:M14" si="4">C10/$C$15</f>
        <v>0.15725861822755471</v>
      </c>
      <c r="N10" s="81">
        <f t="shared" ref="N10:N14" si="5">E10/$E$15</f>
        <v>0.1575927174888147</v>
      </c>
      <c r="O10" s="581">
        <f t="shared" si="2"/>
        <v>0.16213796802350991</v>
      </c>
      <c r="P10" s="31"/>
      <c r="Q10" s="31"/>
      <c r="R10" s="31"/>
      <c r="S10" s="54"/>
      <c r="T10" s="230"/>
    </row>
    <row r="11" spans="1:20" ht="14.1" customHeight="1" x14ac:dyDescent="0.25">
      <c r="A11" s="1360" t="str">
        <f>' 55'!A10</f>
        <v xml:space="preserve"> prosinec</v>
      </c>
      <c r="B11" s="39">
        <v>1094.8836617484235</v>
      </c>
      <c r="C11" s="40">
        <v>1079.9249565070677</v>
      </c>
      <c r="D11" s="765">
        <f t="shared" si="0"/>
        <v>1.3851615476818461E-2</v>
      </c>
      <c r="E11" s="59">
        <v>1158.724923478235</v>
      </c>
      <c r="F11" s="1958">
        <v>1127.6153621787691</v>
      </c>
      <c r="G11" s="1434">
        <f t="shared" si="1"/>
        <v>2.7588805848969861E-2</v>
      </c>
      <c r="H11" s="42">
        <v>11691.339079763078</v>
      </c>
      <c r="I11" s="43">
        <v>11511.778019419886</v>
      </c>
      <c r="J11" s="41">
        <v>12373.045533308059</v>
      </c>
      <c r="K11" s="44">
        <v>12020.147939422857</v>
      </c>
      <c r="L11" s="579">
        <f t="shared" si="3"/>
        <v>0.18925804293377016</v>
      </c>
      <c r="M11" s="580">
        <f t="shared" si="4"/>
        <v>0.17932250635938085</v>
      </c>
      <c r="N11" s="81">
        <f t="shared" si="5"/>
        <v>0.1877980552452688</v>
      </c>
      <c r="O11" s="581">
        <f t="shared" si="2"/>
        <v>0.18384671324010116</v>
      </c>
      <c r="P11" s="31"/>
      <c r="Q11" s="31"/>
      <c r="R11" s="31"/>
      <c r="S11" s="54"/>
      <c r="T11" s="230"/>
    </row>
    <row r="12" spans="1:20" ht="14.1" customHeight="1" x14ac:dyDescent="0.25">
      <c r="A12" s="1360" t="str">
        <f>' 55'!A11</f>
        <v xml:space="preserve"> leden</v>
      </c>
      <c r="B12" s="32">
        <v>1283.8185314330176</v>
      </c>
      <c r="C12" s="33">
        <v>1083.5039350849463</v>
      </c>
      <c r="D12" s="764">
        <f t="shared" si="0"/>
        <v>0.1848766671367619</v>
      </c>
      <c r="E12" s="57">
        <v>1298.2522071608116</v>
      </c>
      <c r="F12" s="1957">
        <v>1221.8417495214117</v>
      </c>
      <c r="G12" s="764">
        <f t="shared" si="1"/>
        <v>6.2537114703544464E-2</v>
      </c>
      <c r="H12" s="35">
        <v>13725.126786441002</v>
      </c>
      <c r="I12" s="548">
        <v>11552.479222235004</v>
      </c>
      <c r="J12" s="34">
        <v>13879.435222180142</v>
      </c>
      <c r="K12" s="549">
        <v>13027.457461978429</v>
      </c>
      <c r="L12" s="576">
        <f t="shared" si="3"/>
        <v>0.2219167124597653</v>
      </c>
      <c r="M12" s="577">
        <f t="shared" si="4"/>
        <v>0.17991679895806989</v>
      </c>
      <c r="N12" s="80">
        <f t="shared" si="5"/>
        <v>0.21041166439297521</v>
      </c>
      <c r="O12" s="578">
        <f t="shared" si="2"/>
        <v>0.19920940888479485</v>
      </c>
      <c r="P12" s="31"/>
      <c r="Q12" s="31"/>
      <c r="R12" s="31"/>
      <c r="S12" s="54"/>
      <c r="T12" s="230"/>
    </row>
    <row r="13" spans="1:20" ht="14.1" customHeight="1" x14ac:dyDescent="0.25">
      <c r="A13" s="1360" t="str">
        <f>' 55'!A12</f>
        <v xml:space="preserve"> únor</v>
      </c>
      <c r="B13" s="32">
        <v>1003.4430157770646</v>
      </c>
      <c r="C13" s="33">
        <v>1157.3340110231031</v>
      </c>
      <c r="D13" s="764">
        <f t="shared" si="0"/>
        <v>-0.13297025213144498</v>
      </c>
      <c r="E13" s="57">
        <v>1086.2279853685377</v>
      </c>
      <c r="F13" s="1957">
        <v>1066.6684784531276</v>
      </c>
      <c r="G13" s="764">
        <f t="shared" si="1"/>
        <v>1.8337006586877976E-2</v>
      </c>
      <c r="H13" s="35">
        <v>10719.004859393001</v>
      </c>
      <c r="I13" s="548">
        <v>12345.273306545996</v>
      </c>
      <c r="J13" s="34">
        <v>11603.332596378166</v>
      </c>
      <c r="K13" s="549">
        <v>11378.144743487157</v>
      </c>
      <c r="L13" s="579">
        <f t="shared" si="3"/>
        <v>0.1734519090898298</v>
      </c>
      <c r="M13" s="580">
        <f t="shared" si="4"/>
        <v>0.19217634920011215</v>
      </c>
      <c r="N13" s="81">
        <f t="shared" si="5"/>
        <v>0.17604825707283525</v>
      </c>
      <c r="O13" s="581">
        <f t="shared" si="2"/>
        <v>0.17390991685455368</v>
      </c>
      <c r="P13" s="31"/>
      <c r="Q13" s="31"/>
      <c r="R13" s="31"/>
      <c r="S13" s="54"/>
      <c r="T13" s="230"/>
    </row>
    <row r="14" spans="1:20" ht="14.1" customHeight="1" x14ac:dyDescent="0.25">
      <c r="A14" s="1360" t="str">
        <f>' 55'!A13</f>
        <v xml:space="preserve"> březen</v>
      </c>
      <c r="B14" s="32">
        <v>844.24526354596594</v>
      </c>
      <c r="C14" s="33">
        <v>1097.0918213276941</v>
      </c>
      <c r="D14" s="764">
        <f t="shared" si="0"/>
        <v>-0.23046982291394238</v>
      </c>
      <c r="E14" s="57">
        <v>939.02206103341575</v>
      </c>
      <c r="F14" s="1957">
        <v>1010.3130161138514</v>
      </c>
      <c r="G14" s="764">
        <f t="shared" si="1"/>
        <v>-7.0563235297764315E-2</v>
      </c>
      <c r="H14" s="35">
        <v>9009.0320858309988</v>
      </c>
      <c r="I14" s="548">
        <v>11698.814024791818</v>
      </c>
      <c r="J14" s="34">
        <v>10020.405494039944</v>
      </c>
      <c r="K14" s="549">
        <v>10773.450182172171</v>
      </c>
      <c r="L14" s="579">
        <f t="shared" si="3"/>
        <v>0.14593350135452837</v>
      </c>
      <c r="M14" s="580">
        <f t="shared" si="4"/>
        <v>0.18217307963988386</v>
      </c>
      <c r="N14" s="81">
        <f t="shared" si="5"/>
        <v>0.15219014739505773</v>
      </c>
      <c r="O14" s="581">
        <f t="shared" si="2"/>
        <v>0.16472170705206993</v>
      </c>
      <c r="P14" s="31"/>
      <c r="Q14" s="31"/>
      <c r="R14" s="31"/>
      <c r="S14" s="54"/>
      <c r="T14" s="230"/>
    </row>
    <row r="15" spans="1:20" ht="14.1" customHeight="1" x14ac:dyDescent="0.25">
      <c r="A15" s="602" t="str">
        <f>' 48'!A8</f>
        <v>celkem</v>
      </c>
      <c r="B15" s="1153">
        <f>SUM(B9:B14)</f>
        <v>5785.1367623598017</v>
      </c>
      <c r="C15" s="1373">
        <v>6022.2499586459398</v>
      </c>
      <c r="D15" s="1433">
        <f>(B15-C15)/C15</f>
        <v>-3.9372858634956327E-2</v>
      </c>
      <c r="E15" s="1156">
        <f>SUM(E9:E14)</f>
        <v>6170.0581614911416</v>
      </c>
      <c r="F15" s="1959">
        <f>SUM(F9:F14)</f>
        <v>6133.4540188712526</v>
      </c>
      <c r="G15" s="1435">
        <f t="shared" si="1"/>
        <v>5.9679493002256657E-3</v>
      </c>
      <c r="H15" s="1723">
        <f t="shared" ref="H15:O15" si="6">SUM(H9:H14)</f>
        <v>61774.589880211934</v>
      </c>
      <c r="I15" s="1935">
        <v>64207.891147414426</v>
      </c>
      <c r="J15" s="1726">
        <f t="shared" si="6"/>
        <v>65883.579808164795</v>
      </c>
      <c r="K15" s="1935">
        <v>65392.418802679262</v>
      </c>
      <c r="L15" s="1369">
        <f t="shared" si="6"/>
        <v>1</v>
      </c>
      <c r="M15" s="1370">
        <f t="shared" si="6"/>
        <v>0.99999994502118628</v>
      </c>
      <c r="N15" s="1371">
        <f t="shared" si="6"/>
        <v>1</v>
      </c>
      <c r="O15" s="1372">
        <f t="shared" si="6"/>
        <v>1</v>
      </c>
      <c r="P15" s="603"/>
      <c r="Q15" s="31"/>
      <c r="R15" s="31"/>
    </row>
    <row r="16" spans="1:20" ht="14.1" customHeight="1" x14ac:dyDescent="0.25">
      <c r="A16" s="1365"/>
      <c r="B16" s="30"/>
      <c r="C16" s="26"/>
      <c r="D16" s="706"/>
      <c r="E16" s="707"/>
      <c r="F16" s="56"/>
      <c r="G16" s="1367"/>
      <c r="H16" s="220"/>
      <c r="I16" s="26"/>
      <c r="J16" s="220"/>
      <c r="K16" s="1368"/>
      <c r="L16" s="220"/>
      <c r="M16" s="26"/>
      <c r="N16" s="220"/>
      <c r="O16" s="1368"/>
      <c r="P16" s="31"/>
      <c r="Q16" s="31"/>
      <c r="R16" s="31"/>
    </row>
    <row r="17" spans="1:15" ht="15.75" customHeight="1" x14ac:dyDescent="0.25">
      <c r="A17" s="215"/>
      <c r="B17" s="2853" t="str">
        <f>B6</f>
        <v>skutečná spotřeba plynu</v>
      </c>
      <c r="C17" s="2853"/>
      <c r="D17" s="2853"/>
      <c r="E17" s="2853"/>
      <c r="F17" s="2853"/>
      <c r="G17" s="2853"/>
      <c r="H17" s="2853"/>
      <c r="I17" s="2853"/>
      <c r="J17" s="2853"/>
      <c r="K17" s="2853"/>
      <c r="L17" s="2853" t="str">
        <f>B6</f>
        <v>skutečná spotřeba plynu</v>
      </c>
      <c r="M17" s="2853"/>
      <c r="N17" s="2853"/>
      <c r="O17" s="2853"/>
    </row>
    <row r="18" spans="1:15" ht="12" customHeight="1" x14ac:dyDescent="0.25">
      <c r="E18" s="54"/>
      <c r="F18" s="54"/>
      <c r="G18" s="54"/>
      <c r="H18" s="54"/>
      <c r="L18" s="54"/>
      <c r="M18" s="54"/>
      <c r="N18" s="54"/>
    </row>
    <row r="19" spans="1:15" ht="12" customHeight="1" x14ac:dyDescent="0.25">
      <c r="L19" s="54"/>
      <c r="M19" s="54"/>
      <c r="N19" s="54"/>
    </row>
    <row r="20" spans="1:15" ht="12" customHeight="1" x14ac:dyDescent="0.25">
      <c r="E20" s="54"/>
      <c r="F20" s="54"/>
      <c r="G20" s="54"/>
      <c r="L20" s="54"/>
      <c r="M20" s="54"/>
      <c r="N20" s="54"/>
    </row>
    <row r="21" spans="1:15" ht="12" customHeight="1" x14ac:dyDescent="0.25">
      <c r="E21" s="54"/>
      <c r="F21" s="54"/>
      <c r="G21" s="54"/>
      <c r="L21" s="54"/>
      <c r="M21" s="54"/>
      <c r="N21" s="54"/>
    </row>
    <row r="22" spans="1:15" ht="12" customHeight="1" x14ac:dyDescent="0.25">
      <c r="E22" s="54"/>
      <c r="F22" s="54"/>
      <c r="G22" s="54"/>
      <c r="L22" s="54"/>
      <c r="M22" s="54"/>
      <c r="N22" s="54"/>
    </row>
    <row r="23" spans="1:15" ht="12" customHeight="1" x14ac:dyDescent="0.25">
      <c r="E23" s="54"/>
      <c r="F23" s="54"/>
      <c r="G23" s="54"/>
      <c r="L23" s="54"/>
      <c r="M23" s="54"/>
      <c r="N23" s="54"/>
    </row>
    <row r="24" spans="1:15" ht="12" customHeight="1" x14ac:dyDescent="0.25">
      <c r="E24" s="54"/>
      <c r="F24" s="54"/>
      <c r="G24" s="54"/>
      <c r="L24" s="54"/>
      <c r="M24" s="54"/>
      <c r="N24" s="54"/>
    </row>
    <row r="25" spans="1:15" ht="12" customHeight="1" x14ac:dyDescent="0.25">
      <c r="E25" s="54"/>
      <c r="F25" s="54"/>
      <c r="G25" s="54"/>
      <c r="L25" s="54"/>
      <c r="M25" s="54"/>
      <c r="N25" s="54"/>
    </row>
    <row r="26" spans="1:15" ht="12" customHeight="1" x14ac:dyDescent="0.25">
      <c r="E26" s="54"/>
      <c r="F26" s="54"/>
      <c r="G26" s="54"/>
      <c r="L26" s="54"/>
      <c r="M26" s="54"/>
      <c r="N26" s="54"/>
    </row>
    <row r="27" spans="1:15" ht="12" customHeight="1" x14ac:dyDescent="0.25">
      <c r="E27" s="54"/>
      <c r="F27" s="54"/>
      <c r="G27" s="54"/>
      <c r="L27" s="54"/>
      <c r="M27" s="54"/>
      <c r="N27" s="54"/>
    </row>
    <row r="28" spans="1:15" ht="12" customHeight="1" x14ac:dyDescent="0.25">
      <c r="E28" s="54"/>
      <c r="F28" s="54"/>
      <c r="G28" s="54"/>
      <c r="L28" s="54"/>
      <c r="M28" s="54"/>
      <c r="N28" s="54"/>
    </row>
    <row r="29" spans="1:15" ht="12" customHeight="1" x14ac:dyDescent="0.25">
      <c r="E29" s="54"/>
      <c r="F29" s="54"/>
      <c r="G29" s="54"/>
      <c r="L29" s="54"/>
      <c r="M29" s="54"/>
      <c r="N29" s="54"/>
    </row>
    <row r="30" spans="1:15" ht="12" customHeight="1" x14ac:dyDescent="0.25"/>
    <row r="31" spans="1:15" ht="12" customHeight="1" x14ac:dyDescent="0.25"/>
    <row r="32" spans="1:15" ht="12" customHeight="1" x14ac:dyDescent="0.25"/>
    <row r="33" spans="1:12" ht="12" customHeight="1" x14ac:dyDescent="0.25"/>
    <row r="34" spans="1:12" ht="12" customHeight="1" x14ac:dyDescent="0.25"/>
    <row r="35" spans="1:12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</sheetData>
  <mergeCells count="14">
    <mergeCell ref="L17:O17"/>
    <mergeCell ref="B17:K17"/>
    <mergeCell ref="B5:G5"/>
    <mergeCell ref="H5:K5"/>
    <mergeCell ref="L5:O5"/>
    <mergeCell ref="A2:M2"/>
    <mergeCell ref="N2:P2"/>
    <mergeCell ref="B4:O4"/>
    <mergeCell ref="J6:K7"/>
    <mergeCell ref="H6:I7"/>
    <mergeCell ref="E6:G7"/>
    <mergeCell ref="B6:D7"/>
    <mergeCell ref="L6:M7"/>
    <mergeCell ref="N6:O7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&amp;C56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2"/>
  <sheetViews>
    <sheetView view="pageBreakPreview" zoomScaleNormal="100" zoomScaleSheetLayoutView="100" workbookViewId="0"/>
  </sheetViews>
  <sheetFormatPr defaultRowHeight="13.5" x14ac:dyDescent="0.25"/>
  <cols>
    <col min="1" max="1" width="11.140625" style="262" customWidth="1"/>
    <col min="2" max="5" width="8.7109375" style="262" customWidth="1"/>
    <col min="6" max="6" width="6.7109375" style="262" customWidth="1"/>
    <col min="7" max="8" width="8.7109375" style="262" customWidth="1"/>
    <col min="9" max="9" width="6.7109375" style="262" customWidth="1"/>
    <col min="10" max="16" width="8.7109375" style="262" customWidth="1"/>
    <col min="17" max="17" width="1.7109375" style="262" customWidth="1"/>
    <col min="18" max="21" width="9.140625" style="2257"/>
    <col min="22" max="23" width="9.140625" style="445"/>
    <col min="24" max="16384" width="9.140625" style="262"/>
  </cols>
  <sheetData>
    <row r="1" spans="1:23" x14ac:dyDescent="0.25">
      <c r="Q1" s="553"/>
    </row>
    <row r="2" spans="1:23" ht="16.5" thickBot="1" x14ac:dyDescent="0.3">
      <c r="A2" s="2324" t="s">
        <v>401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2324"/>
      <c r="O2" s="2495" t="s">
        <v>734</v>
      </c>
      <c r="P2" s="2495"/>
      <c r="Q2" s="2495"/>
    </row>
    <row r="3" spans="1:23" ht="15.75" x14ac:dyDescent="0.25">
      <c r="A3" s="558"/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</row>
    <row r="4" spans="1:23" x14ac:dyDescent="0.25">
      <c r="A4" s="264"/>
      <c r="B4" s="2856" t="s">
        <v>729</v>
      </c>
      <c r="C4" s="2856"/>
      <c r="D4" s="2856"/>
      <c r="E4" s="2856"/>
      <c r="F4" s="2856"/>
      <c r="G4" s="2856"/>
      <c r="H4" s="2856"/>
      <c r="I4" s="2856"/>
      <c r="J4" s="2856"/>
      <c r="K4" s="2856"/>
      <c r="L4" s="2856"/>
      <c r="M4" s="2856"/>
      <c r="N4" s="2856"/>
      <c r="O4" s="2856"/>
      <c r="P4" s="2856"/>
      <c r="Q4" s="264"/>
    </row>
    <row r="5" spans="1:23" s="498" customFormat="1" ht="21" customHeight="1" x14ac:dyDescent="0.25">
      <c r="A5" s="76"/>
      <c r="B5" s="2857" t="s">
        <v>403</v>
      </c>
      <c r="C5" s="2858"/>
      <c r="D5" s="2857" t="s">
        <v>119</v>
      </c>
      <c r="E5" s="2859"/>
      <c r="F5" s="2858" t="s">
        <v>120</v>
      </c>
      <c r="G5" s="2857" t="s">
        <v>121</v>
      </c>
      <c r="H5" s="2861"/>
      <c r="I5" s="2858" t="s">
        <v>120</v>
      </c>
      <c r="J5" s="2867" t="s">
        <v>122</v>
      </c>
      <c r="K5" s="2868"/>
      <c r="L5" s="2868"/>
      <c r="M5" s="2868"/>
      <c r="N5" s="2868"/>
      <c r="O5" s="2868"/>
      <c r="P5" s="2869"/>
      <c r="Q5" s="76"/>
      <c r="R5" s="2258"/>
      <c r="S5" s="2258"/>
      <c r="T5" s="2257"/>
      <c r="U5" s="2257"/>
      <c r="V5" s="1960"/>
      <c r="W5" s="1960"/>
    </row>
    <row r="6" spans="1:23" s="498" customFormat="1" ht="21.75" customHeight="1" x14ac:dyDescent="0.25">
      <c r="A6" s="76"/>
      <c r="B6" s="2857"/>
      <c r="C6" s="2858"/>
      <c r="D6" s="2857"/>
      <c r="E6" s="2859"/>
      <c r="F6" s="2860"/>
      <c r="G6" s="2862"/>
      <c r="H6" s="2861"/>
      <c r="I6" s="2860"/>
      <c r="J6" s="63" t="s">
        <v>22</v>
      </c>
      <c r="K6" s="547" t="s">
        <v>300</v>
      </c>
      <c r="L6" s="547" t="s">
        <v>301</v>
      </c>
      <c r="M6" s="2863" t="s">
        <v>24</v>
      </c>
      <c r="N6" s="2865" t="s">
        <v>236</v>
      </c>
      <c r="O6" s="550" t="s">
        <v>22</v>
      </c>
      <c r="P6" s="544" t="s">
        <v>23</v>
      </c>
      <c r="Q6" s="555"/>
      <c r="R6" s="2258"/>
      <c r="S6" s="2258"/>
      <c r="T6" s="2257"/>
      <c r="U6" s="2257"/>
      <c r="V6" s="1960"/>
      <c r="W6" s="1960"/>
    </row>
    <row r="7" spans="1:23" s="498" customFormat="1" ht="12" customHeight="1" x14ac:dyDescent="0.2">
      <c r="A7" s="543" t="str">
        <f>' 15'!A7</f>
        <v>období</v>
      </c>
      <c r="B7" s="1374" t="s">
        <v>494</v>
      </c>
      <c r="C7" s="1961" t="s">
        <v>50</v>
      </c>
      <c r="D7" s="1374" t="s">
        <v>494</v>
      </c>
      <c r="E7" s="1961" t="s">
        <v>50</v>
      </c>
      <c r="F7" s="231" t="s">
        <v>25</v>
      </c>
      <c r="G7" s="1374" t="s">
        <v>494</v>
      </c>
      <c r="H7" s="1962" t="s">
        <v>50</v>
      </c>
      <c r="I7" s="231" t="s">
        <v>25</v>
      </c>
      <c r="J7" s="554" t="s">
        <v>675</v>
      </c>
      <c r="K7" s="551" t="s">
        <v>675</v>
      </c>
      <c r="L7" s="551" t="s">
        <v>675</v>
      </c>
      <c r="M7" s="2864"/>
      <c r="N7" s="2866"/>
      <c r="O7" s="552" t="s">
        <v>546</v>
      </c>
      <c r="P7" s="545" t="s">
        <v>730</v>
      </c>
      <c r="Q7" s="265"/>
      <c r="R7" s="2258"/>
      <c r="S7" s="2259" t="str">
        <f>J5</f>
        <v>teplota ovzduší v ČR</v>
      </c>
      <c r="T7" s="2260" t="str">
        <f>J7</f>
        <v>2018/2019</v>
      </c>
      <c r="U7" s="2260" t="str">
        <f>O7</f>
        <v>2017/2018</v>
      </c>
      <c r="V7" s="1960"/>
      <c r="W7" s="1960"/>
    </row>
    <row r="8" spans="1:23" s="498" customFormat="1" ht="15" customHeight="1" x14ac:dyDescent="0.25">
      <c r="A8" s="575" t="str">
        <f>' 56'!A9</f>
        <v xml:space="preserve"> říjen</v>
      </c>
      <c r="B8" s="561">
        <v>0.91400353254018718</v>
      </c>
      <c r="C8" s="561">
        <v>9.7540072529800987</v>
      </c>
      <c r="D8" s="561">
        <v>26.382438431061992</v>
      </c>
      <c r="E8" s="561">
        <v>281.50841561425807</v>
      </c>
      <c r="F8" s="564">
        <v>10.6</v>
      </c>
      <c r="G8" s="561">
        <v>12.931801117771561</v>
      </c>
      <c r="H8" s="562">
        <v>138.03090461425808</v>
      </c>
      <c r="I8" s="564">
        <v>13.1</v>
      </c>
      <c r="J8" s="566">
        <v>10.145161290322582</v>
      </c>
      <c r="K8" s="567">
        <v>15</v>
      </c>
      <c r="L8" s="568">
        <v>4</v>
      </c>
      <c r="M8" s="566">
        <v>7.9935483870967738</v>
      </c>
      <c r="N8" s="569">
        <f>J8-M8</f>
        <v>2.151612903225808</v>
      </c>
      <c r="O8" s="570">
        <v>9.7129032258064498</v>
      </c>
      <c r="P8" s="569">
        <v>2.067741935483868</v>
      </c>
      <c r="Q8" s="556"/>
      <c r="R8" s="2261">
        <v>43374</v>
      </c>
      <c r="S8" s="2262">
        <v>7.6</v>
      </c>
      <c r="T8" s="2262">
        <v>21.520976707640436</v>
      </c>
      <c r="U8" s="2262">
        <v>16.017587818141084</v>
      </c>
      <c r="V8" s="1960"/>
      <c r="W8" s="1960"/>
    </row>
    <row r="9" spans="1:23" s="498" customFormat="1" ht="15" customHeight="1" x14ac:dyDescent="0.25">
      <c r="A9" s="575" t="str">
        <f>' 56'!A10</f>
        <v xml:space="preserve"> listopad</v>
      </c>
      <c r="B9" s="561">
        <v>1.4253648708492108</v>
      </c>
      <c r="C9" s="561">
        <v>15.204186965570818</v>
      </c>
      <c r="D9" s="561">
        <v>44.151175713907705</v>
      </c>
      <c r="E9" s="561">
        <v>470.93771026665667</v>
      </c>
      <c r="F9" s="564">
        <v>-3.9</v>
      </c>
      <c r="G9" s="561">
        <v>19.541909255978283</v>
      </c>
      <c r="H9" s="562">
        <v>208.4694711336567</v>
      </c>
      <c r="I9" s="564">
        <v>10.7</v>
      </c>
      <c r="J9" s="566">
        <v>4.4300000000000006</v>
      </c>
      <c r="K9" s="500">
        <v>11.1</v>
      </c>
      <c r="L9" s="568">
        <v>-3.9</v>
      </c>
      <c r="M9" s="566">
        <v>2.6366666666666658</v>
      </c>
      <c r="N9" s="568">
        <f t="shared" ref="N9:N14" si="0">J9-M9</f>
        <v>1.7933333333333348</v>
      </c>
      <c r="O9" s="570">
        <v>3.8933333333333322</v>
      </c>
      <c r="P9" s="568">
        <v>1.0499999999999989</v>
      </c>
      <c r="Q9" s="556"/>
      <c r="R9" s="2261">
        <v>43375</v>
      </c>
      <c r="S9" s="2262">
        <v>7.4</v>
      </c>
      <c r="T9" s="2262">
        <v>23.307525136719843</v>
      </c>
      <c r="U9" s="2262">
        <v>18.249307472479362</v>
      </c>
      <c r="V9" s="1960"/>
      <c r="W9" s="1960"/>
    </row>
    <row r="10" spans="1:23" s="498" customFormat="1" ht="15" customHeight="1" x14ac:dyDescent="0.25">
      <c r="A10" s="595" t="str">
        <f>' 56'!A11</f>
        <v xml:space="preserve"> prosinec</v>
      </c>
      <c r="B10" s="563">
        <v>1.273305469611351</v>
      </c>
      <c r="C10" s="563">
        <v>13.596554483370769</v>
      </c>
      <c r="D10" s="563">
        <v>43.077006635153325</v>
      </c>
      <c r="E10" s="563">
        <v>459.95148943199996</v>
      </c>
      <c r="F10" s="565">
        <v>-2.8</v>
      </c>
      <c r="G10" s="563">
        <v>27.10268604823035</v>
      </c>
      <c r="H10" s="232">
        <v>289.42114243199995</v>
      </c>
      <c r="I10" s="565">
        <v>4.8</v>
      </c>
      <c r="J10" s="571">
        <v>1.4161290322580646</v>
      </c>
      <c r="K10" s="572">
        <v>6.1</v>
      </c>
      <c r="L10" s="573">
        <v>-3.3</v>
      </c>
      <c r="M10" s="571">
        <v>-0.43548387096774194</v>
      </c>
      <c r="N10" s="568">
        <f t="shared" si="0"/>
        <v>1.8516129032258066</v>
      </c>
      <c r="O10" s="574">
        <v>1.0096774193548386</v>
      </c>
      <c r="P10" s="568">
        <v>1.3967741935483868</v>
      </c>
      <c r="Q10" s="523"/>
      <c r="R10" s="2261">
        <v>43376</v>
      </c>
      <c r="S10" s="2262">
        <v>9.6999999999999993</v>
      </c>
      <c r="T10" s="2262">
        <v>23.54487997302088</v>
      </c>
      <c r="U10" s="2262">
        <v>20.161142818372486</v>
      </c>
      <c r="V10" s="1960"/>
      <c r="W10" s="1960"/>
    </row>
    <row r="11" spans="1:23" s="498" customFormat="1" ht="15" customHeight="1" x14ac:dyDescent="0.25">
      <c r="A11" s="575" t="str">
        <f>' 56'!A12</f>
        <v xml:space="preserve"> leden</v>
      </c>
      <c r="B11" s="561">
        <v>1.1974062569581145</v>
      </c>
      <c r="C11" s="561">
        <v>12.801305082645426</v>
      </c>
      <c r="D11" s="561">
        <v>50.803541216034219</v>
      </c>
      <c r="E11" s="561">
        <v>543.10956524003211</v>
      </c>
      <c r="F11" s="564">
        <v>-6.9</v>
      </c>
      <c r="G11" s="561">
        <v>30.142310814590921</v>
      </c>
      <c r="H11" s="562">
        <v>322.26940624003225</v>
      </c>
      <c r="I11" s="564">
        <v>3.8</v>
      </c>
      <c r="J11" s="566">
        <v>-1.5193548387096771</v>
      </c>
      <c r="K11" s="500">
        <v>3.9</v>
      </c>
      <c r="L11" s="568">
        <v>-7.6</v>
      </c>
      <c r="M11" s="566">
        <v>-1.9612903225806451</v>
      </c>
      <c r="N11" s="569">
        <f t="shared" si="0"/>
        <v>0.44193548387096793</v>
      </c>
      <c r="O11" s="570">
        <v>2.0096774193548383</v>
      </c>
      <c r="P11" s="569">
        <f t="shared" ref="P11:P13" si="1">J11-O11</f>
        <v>-3.5290322580645155</v>
      </c>
      <c r="Q11" s="523"/>
      <c r="R11" s="2261">
        <v>43377</v>
      </c>
      <c r="S11" s="2262">
        <v>7.9</v>
      </c>
      <c r="T11" s="2262">
        <v>23.560303490279228</v>
      </c>
      <c r="U11" s="2262">
        <v>19.728116020231852</v>
      </c>
      <c r="V11" s="1960"/>
      <c r="W11" s="1960"/>
    </row>
    <row r="12" spans="1:23" s="498" customFormat="1" ht="15" customHeight="1" x14ac:dyDescent="0.25">
      <c r="A12" s="575" t="str">
        <f>' 56'!A13</f>
        <v xml:space="preserve"> únor</v>
      </c>
      <c r="B12" s="561">
        <v>1.3011590525315615</v>
      </c>
      <c r="C12" s="561">
        <v>13.899274784556017</v>
      </c>
      <c r="D12" s="561">
        <v>44.21534565373446</v>
      </c>
      <c r="E12" s="561">
        <v>472.30637501403572</v>
      </c>
      <c r="F12" s="564">
        <v>-3.2</v>
      </c>
      <c r="G12" s="561">
        <v>26.956583467319398</v>
      </c>
      <c r="H12" s="562">
        <v>287.97717601403571</v>
      </c>
      <c r="I12" s="564">
        <v>8.1</v>
      </c>
      <c r="J12" s="566">
        <v>1.8321428571428571</v>
      </c>
      <c r="K12" s="500">
        <v>8.1</v>
      </c>
      <c r="L12" s="568">
        <v>-4.2</v>
      </c>
      <c r="M12" s="566">
        <v>-0.66206896551724137</v>
      </c>
      <c r="N12" s="568">
        <f t="shared" si="0"/>
        <v>2.4942118226600982</v>
      </c>
      <c r="O12" s="570">
        <v>-3.2785714285714285</v>
      </c>
      <c r="P12" s="568">
        <f t="shared" si="1"/>
        <v>5.1107142857142858</v>
      </c>
      <c r="Q12" s="523"/>
      <c r="R12" s="2261">
        <v>43378</v>
      </c>
      <c r="S12" s="2262">
        <v>10.199999999999999</v>
      </c>
      <c r="T12" s="2262">
        <v>21.506474726306347</v>
      </c>
      <c r="U12" s="2262">
        <v>20.249228036518296</v>
      </c>
      <c r="V12" s="1960"/>
      <c r="W12" s="1960"/>
    </row>
    <row r="13" spans="1:23" s="498" customFormat="1" ht="15" customHeight="1" x14ac:dyDescent="0.25">
      <c r="A13" s="595" t="str">
        <f>' 56'!A14</f>
        <v xml:space="preserve"> březen</v>
      </c>
      <c r="B13" s="561">
        <v>0.89690723305917497</v>
      </c>
      <c r="C13" s="561">
        <v>9.5709936312886104</v>
      </c>
      <c r="D13" s="561">
        <v>32.765146850513297</v>
      </c>
      <c r="E13" s="561">
        <v>349.630745510677</v>
      </c>
      <c r="F13" s="564">
        <v>2.1</v>
      </c>
      <c r="G13" s="561">
        <v>18.9384131599267</v>
      </c>
      <c r="H13" s="562">
        <v>202.09782551067701</v>
      </c>
      <c r="I13" s="564">
        <v>10</v>
      </c>
      <c r="J13" s="566">
        <v>5.8225806451612891</v>
      </c>
      <c r="K13" s="500">
        <v>10</v>
      </c>
      <c r="L13" s="568">
        <v>1.8</v>
      </c>
      <c r="M13" s="566">
        <v>3.3032258064516129</v>
      </c>
      <c r="N13" s="568">
        <f t="shared" si="0"/>
        <v>2.5193548387096762</v>
      </c>
      <c r="O13" s="570">
        <v>1.0000000000000002</v>
      </c>
      <c r="P13" s="568">
        <f t="shared" si="1"/>
        <v>4.8225806451612891</v>
      </c>
      <c r="Q13" s="523"/>
      <c r="R13" s="2261">
        <v>43379</v>
      </c>
      <c r="S13" s="2262">
        <v>12.8</v>
      </c>
      <c r="T13" s="2262">
        <v>15.287744371795212</v>
      </c>
      <c r="U13" s="2262">
        <v>20.939021739597422</v>
      </c>
      <c r="V13" s="1960"/>
      <c r="W13" s="1960"/>
    </row>
    <row r="14" spans="1:23" ht="15" customHeight="1" x14ac:dyDescent="0.25">
      <c r="A14" s="604" t="str">
        <f>' 56'!A15</f>
        <v>celkem</v>
      </c>
      <c r="B14" s="1377">
        <f>AVERAGE(B8:B13)</f>
        <v>1.1680244025916</v>
      </c>
      <c r="C14" s="1377">
        <f>AVERAGE(C8:C13)</f>
        <v>12.471053700068623</v>
      </c>
      <c r="D14" s="1377">
        <f>MAX(D8:D13)</f>
        <v>50.803541216034219</v>
      </c>
      <c r="E14" s="1377">
        <f>MAX(E8:E13)</f>
        <v>543.10956524003211</v>
      </c>
      <c r="F14" s="1378">
        <f>F11</f>
        <v>-6.9</v>
      </c>
      <c r="G14" s="1377">
        <f>MIN(G8:G13)</f>
        <v>12.931801117771561</v>
      </c>
      <c r="H14" s="1379">
        <f>MIN(H8:H13)</f>
        <v>138.03090461425808</v>
      </c>
      <c r="I14" s="1378">
        <f>I8</f>
        <v>13.1</v>
      </c>
      <c r="J14" s="1380">
        <f>AVERAGE(J8:J13)</f>
        <v>3.6877764976958525</v>
      </c>
      <c r="K14" s="1381">
        <f>MAX(K8:K13)</f>
        <v>15</v>
      </c>
      <c r="L14" s="1381">
        <f>MIN(L8:L13)</f>
        <v>-7.6</v>
      </c>
      <c r="M14" s="1380">
        <f>AVERAGE(M8:M13)</f>
        <v>1.8124329501915708</v>
      </c>
      <c r="N14" s="569">
        <f t="shared" si="0"/>
        <v>1.8753435475042817</v>
      </c>
      <c r="O14" s="1383">
        <v>2.3911699948796716</v>
      </c>
      <c r="P14" s="1382">
        <f>J14-O14</f>
        <v>1.2966065028161808</v>
      </c>
      <c r="Q14" s="605"/>
      <c r="R14" s="2261">
        <v>43380</v>
      </c>
      <c r="S14" s="2262">
        <v>13.3</v>
      </c>
      <c r="T14" s="2263">
        <v>15.33339524820726</v>
      </c>
      <c r="U14" s="2263">
        <v>18.661121000348206</v>
      </c>
    </row>
    <row r="15" spans="1:23" ht="7.5" customHeight="1" x14ac:dyDescent="0.25">
      <c r="A15" s="1375"/>
      <c r="B15" s="206"/>
      <c r="C15" s="1384"/>
      <c r="D15" s="206"/>
      <c r="E15" s="206"/>
      <c r="F15" s="1384"/>
      <c r="G15" s="206"/>
      <c r="H15" s="206"/>
      <c r="I15" s="1384"/>
      <c r="J15" s="206"/>
      <c r="K15" s="206"/>
      <c r="L15" s="206"/>
      <c r="M15" s="206"/>
      <c r="N15" s="206"/>
      <c r="O15" s="559"/>
      <c r="P15" s="1375"/>
      <c r="Q15" s="382"/>
      <c r="R15" s="2261">
        <v>43381</v>
      </c>
      <c r="S15" s="2263">
        <v>9.8000000000000007</v>
      </c>
      <c r="T15" s="2263">
        <v>21.208116677337888</v>
      </c>
      <c r="U15" s="2263">
        <v>20.030077369744728</v>
      </c>
    </row>
    <row r="16" spans="1:23" x14ac:dyDescent="0.25">
      <c r="A16" s="382"/>
      <c r="B16" s="382"/>
      <c r="C16" s="382"/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2261">
        <v>43382</v>
      </c>
      <c r="S16" s="2263">
        <v>11.2</v>
      </c>
      <c r="T16" s="2263">
        <v>20.67845889673465</v>
      </c>
      <c r="U16" s="2263">
        <v>25.588057559178768</v>
      </c>
    </row>
    <row r="17" spans="1:21" x14ac:dyDescent="0.25">
      <c r="A17" s="382"/>
      <c r="B17" s="382"/>
      <c r="C17" s="382"/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2261">
        <v>43383</v>
      </c>
      <c r="S17" s="2263">
        <v>14.2</v>
      </c>
      <c r="T17" s="2263">
        <v>18.497855216769715</v>
      </c>
      <c r="U17" s="2263">
        <v>23.162463689574846</v>
      </c>
    </row>
    <row r="18" spans="1:21" x14ac:dyDescent="0.25">
      <c r="A18" s="382"/>
      <c r="B18" s="382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2261">
        <v>43384</v>
      </c>
      <c r="S18" s="2263">
        <v>15</v>
      </c>
      <c r="T18" s="2263">
        <v>18.201277877138413</v>
      </c>
      <c r="U18" s="2263">
        <v>20.803858022023448</v>
      </c>
    </row>
    <row r="19" spans="1:21" x14ac:dyDescent="0.25">
      <c r="A19" s="382"/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2261">
        <v>43385</v>
      </c>
      <c r="S19" s="2263">
        <v>13.2</v>
      </c>
      <c r="T19" s="2263">
        <v>17.1115033509585</v>
      </c>
      <c r="U19" s="2263">
        <v>20.037637943948027</v>
      </c>
    </row>
    <row r="20" spans="1:21" x14ac:dyDescent="0.25">
      <c r="A20" s="382"/>
      <c r="B20" s="382"/>
      <c r="C20" s="382"/>
      <c r="D20" s="382"/>
      <c r="E20" s="499"/>
      <c r="F20" s="499"/>
      <c r="G20" s="499"/>
      <c r="H20" s="499"/>
      <c r="I20" s="546"/>
      <c r="J20" s="499"/>
      <c r="K20" s="499"/>
      <c r="L20" s="382"/>
      <c r="M20" s="382"/>
      <c r="N20" s="382"/>
      <c r="O20" s="382"/>
      <c r="P20" s="382"/>
      <c r="Q20" s="382"/>
      <c r="R20" s="2261">
        <v>43386</v>
      </c>
      <c r="S20" s="2263">
        <v>13.1</v>
      </c>
      <c r="T20" s="2263">
        <v>12.931791635844826</v>
      </c>
      <c r="U20" s="2263">
        <v>21.02040812040611</v>
      </c>
    </row>
    <row r="21" spans="1:21" x14ac:dyDescent="0.25">
      <c r="A21" s="382"/>
      <c r="B21" s="382"/>
      <c r="C21" s="382"/>
      <c r="D21" s="382"/>
      <c r="E21" s="500"/>
      <c r="F21" s="500"/>
      <c r="G21" s="500"/>
      <c r="H21" s="500"/>
      <c r="I21" s="500"/>
      <c r="J21" s="500"/>
      <c r="K21" s="500"/>
      <c r="L21" s="36"/>
      <c r="M21" s="382"/>
      <c r="N21" s="382"/>
      <c r="O21" s="382"/>
      <c r="P21" s="382"/>
      <c r="Q21" s="382"/>
      <c r="R21" s="2261">
        <v>43387</v>
      </c>
      <c r="S21" s="2263">
        <v>14.4</v>
      </c>
      <c r="T21" s="2263">
        <v>13.080465234576909</v>
      </c>
      <c r="U21" s="2263">
        <v>16.267106184616512</v>
      </c>
    </row>
    <row r="22" spans="1:21" x14ac:dyDescent="0.25">
      <c r="A22" s="382"/>
      <c r="B22" s="382"/>
      <c r="C22" s="382"/>
      <c r="D22" s="382"/>
      <c r="E22" s="500"/>
      <c r="F22" s="500"/>
      <c r="G22" s="500"/>
      <c r="H22" s="500"/>
      <c r="I22" s="500"/>
      <c r="J22" s="500"/>
      <c r="K22" s="500"/>
      <c r="L22" s="36"/>
      <c r="M22" s="382"/>
      <c r="N22" s="382"/>
      <c r="O22" s="382"/>
      <c r="P22" s="382"/>
      <c r="Q22" s="382"/>
      <c r="R22" s="2261">
        <v>43388</v>
      </c>
      <c r="S22" s="2263">
        <v>13</v>
      </c>
      <c r="T22" s="2263">
        <v>18.197453774594816</v>
      </c>
      <c r="U22" s="2263">
        <v>15.859245524941235</v>
      </c>
    </row>
    <row r="23" spans="1:21" x14ac:dyDescent="0.25">
      <c r="A23" s="382"/>
      <c r="B23" s="382"/>
      <c r="C23" s="382"/>
      <c r="D23" s="382"/>
      <c r="E23" s="500"/>
      <c r="F23" s="500"/>
      <c r="G23" s="500"/>
      <c r="H23" s="500"/>
      <c r="I23" s="500"/>
      <c r="J23" s="500"/>
      <c r="K23" s="500"/>
      <c r="L23" s="36"/>
      <c r="M23" s="382"/>
      <c r="N23" s="382"/>
      <c r="O23" s="382"/>
      <c r="P23" s="382"/>
      <c r="Q23" s="382"/>
      <c r="R23" s="2261">
        <v>43389</v>
      </c>
      <c r="S23" s="2263">
        <v>12.2</v>
      </c>
      <c r="T23" s="2263">
        <v>18.907648910860058</v>
      </c>
      <c r="U23" s="2263">
        <v>19.730419550107204</v>
      </c>
    </row>
    <row r="24" spans="1:21" x14ac:dyDescent="0.25">
      <c r="A24" s="382"/>
      <c r="B24" s="382"/>
      <c r="C24" s="382"/>
      <c r="D24" s="382"/>
      <c r="E24" s="500"/>
      <c r="F24" s="500"/>
      <c r="G24" s="500"/>
      <c r="H24" s="500"/>
      <c r="I24" s="500"/>
      <c r="J24" s="500"/>
      <c r="K24" s="500"/>
      <c r="L24" s="36"/>
      <c r="M24" s="382"/>
      <c r="N24" s="382"/>
      <c r="O24" s="382"/>
      <c r="P24" s="382"/>
      <c r="Q24" s="382"/>
      <c r="R24" s="2261">
        <v>43390</v>
      </c>
      <c r="S24" s="2263">
        <v>11.3</v>
      </c>
      <c r="T24" s="2263">
        <v>19.587788973948093</v>
      </c>
      <c r="U24" s="2263">
        <v>18.029060890775003</v>
      </c>
    </row>
    <row r="25" spans="1:21" x14ac:dyDescent="0.25">
      <c r="A25" s="382"/>
      <c r="B25" s="382"/>
      <c r="C25" s="382"/>
      <c r="D25" s="382"/>
      <c r="E25" s="500"/>
      <c r="F25" s="500"/>
      <c r="G25" s="500"/>
      <c r="H25" s="500"/>
      <c r="I25" s="500"/>
      <c r="J25" s="500"/>
      <c r="K25" s="500"/>
      <c r="L25" s="36"/>
      <c r="M25" s="382"/>
      <c r="N25" s="382"/>
      <c r="O25" s="382"/>
      <c r="P25" s="382"/>
      <c r="Q25" s="382"/>
      <c r="R25" s="2261">
        <v>43391</v>
      </c>
      <c r="S25" s="2263">
        <v>10.9</v>
      </c>
      <c r="T25" s="2263">
        <v>20.188166370144589</v>
      </c>
      <c r="U25" s="2263">
        <v>21.519464723123871</v>
      </c>
    </row>
    <row r="26" spans="1:21" x14ac:dyDescent="0.25">
      <c r="A26" s="382"/>
      <c r="B26" s="382"/>
      <c r="C26" s="382"/>
      <c r="D26" s="382"/>
      <c r="E26" s="500"/>
      <c r="F26" s="500"/>
      <c r="G26" s="500"/>
      <c r="H26" s="500"/>
      <c r="I26" s="500"/>
      <c r="J26" s="500"/>
      <c r="K26" s="500"/>
      <c r="L26" s="36"/>
      <c r="M26" s="382"/>
      <c r="N26" s="382"/>
      <c r="O26" s="382"/>
      <c r="P26" s="382"/>
      <c r="Q26" s="382"/>
      <c r="R26" s="2261">
        <v>43392</v>
      </c>
      <c r="S26" s="2263">
        <v>9.8000000000000007</v>
      </c>
      <c r="T26" s="2263">
        <v>20.435377204305677</v>
      </c>
      <c r="U26" s="2263">
        <v>21.696111262993579</v>
      </c>
    </row>
    <row r="27" spans="1:21" x14ac:dyDescent="0.25">
      <c r="A27" s="382"/>
      <c r="B27" s="382"/>
      <c r="C27" s="382"/>
      <c r="D27" s="382"/>
      <c r="E27" s="500"/>
      <c r="F27" s="500"/>
      <c r="G27" s="500"/>
      <c r="H27" s="500"/>
      <c r="I27" s="500"/>
      <c r="J27" s="500"/>
      <c r="K27" s="500"/>
      <c r="L27" s="36"/>
      <c r="M27" s="382"/>
      <c r="N27" s="382"/>
      <c r="O27" s="382"/>
      <c r="P27" s="382"/>
      <c r="Q27" s="382"/>
      <c r="R27" s="2261">
        <v>43393</v>
      </c>
      <c r="S27" s="2263">
        <v>8.8000000000000007</v>
      </c>
      <c r="T27" s="2263">
        <v>18.896454611549526</v>
      </c>
      <c r="U27" s="2263">
        <v>21.912682977926085</v>
      </c>
    </row>
    <row r="28" spans="1:21" x14ac:dyDescent="0.25">
      <c r="A28" s="382"/>
      <c r="B28" s="382"/>
      <c r="C28" s="382"/>
      <c r="D28" s="382"/>
      <c r="E28" s="500"/>
      <c r="F28" s="500"/>
      <c r="G28" s="500"/>
      <c r="H28" s="500"/>
      <c r="I28" s="500"/>
      <c r="J28" s="500"/>
      <c r="K28" s="500"/>
      <c r="L28" s="36"/>
      <c r="M28" s="382"/>
      <c r="N28" s="382"/>
      <c r="O28" s="382"/>
      <c r="P28" s="382"/>
      <c r="Q28" s="382"/>
      <c r="R28" s="2261">
        <v>43394</v>
      </c>
      <c r="S28" s="2263">
        <v>5.9</v>
      </c>
      <c r="T28" s="2263">
        <v>19.990196026978357</v>
      </c>
      <c r="U28" s="2263">
        <v>17.487504916221109</v>
      </c>
    </row>
    <row r="29" spans="1:21" x14ac:dyDescent="0.25">
      <c r="A29" s="382"/>
      <c r="B29" s="382"/>
      <c r="C29" s="382"/>
      <c r="D29" s="382"/>
      <c r="E29" s="500"/>
      <c r="F29" s="500"/>
      <c r="G29" s="500"/>
      <c r="H29" s="500"/>
      <c r="I29" s="500"/>
      <c r="J29" s="500"/>
      <c r="K29" s="500"/>
      <c r="L29" s="36"/>
      <c r="M29" s="382"/>
      <c r="N29" s="382"/>
      <c r="O29" s="382"/>
      <c r="P29" s="382"/>
      <c r="Q29" s="382"/>
      <c r="R29" s="2261">
        <v>43395</v>
      </c>
      <c r="S29" s="2263">
        <v>7.2</v>
      </c>
      <c r="T29" s="2263">
        <v>25.450434558769413</v>
      </c>
      <c r="U29" s="2263">
        <v>19.263169363224982</v>
      </c>
    </row>
    <row r="30" spans="1:21" x14ac:dyDescent="0.25">
      <c r="D30" s="382"/>
      <c r="E30" s="500"/>
      <c r="F30" s="500"/>
      <c r="G30" s="500"/>
      <c r="H30" s="500"/>
      <c r="I30" s="500"/>
      <c r="J30" s="500"/>
      <c r="K30" s="500"/>
      <c r="L30" s="36"/>
      <c r="R30" s="2261">
        <v>43396</v>
      </c>
      <c r="S30" s="2263">
        <v>7.8</v>
      </c>
      <c r="T30" s="2263">
        <v>24.30479750356761</v>
      </c>
      <c r="U30" s="2263">
        <v>25.708469830406894</v>
      </c>
    </row>
    <row r="31" spans="1:21" x14ac:dyDescent="0.25">
      <c r="D31" s="382"/>
      <c r="L31" s="36"/>
      <c r="R31" s="2261">
        <v>43397</v>
      </c>
      <c r="S31" s="2263">
        <v>7.2</v>
      </c>
      <c r="T31" s="2263">
        <v>26.143283599694975</v>
      </c>
      <c r="U31" s="2263">
        <v>24.913877702081418</v>
      </c>
    </row>
    <row r="32" spans="1:21" x14ac:dyDescent="0.25">
      <c r="D32" s="382"/>
      <c r="R32" s="2261">
        <v>43398</v>
      </c>
      <c r="S32" s="2263">
        <v>10.4</v>
      </c>
      <c r="T32" s="2263">
        <v>25.857660559809336</v>
      </c>
      <c r="U32" s="2263">
        <v>22.13407095647193</v>
      </c>
    </row>
    <row r="33" spans="3:21" x14ac:dyDescent="0.25">
      <c r="R33" s="2261">
        <v>43399</v>
      </c>
      <c r="S33" s="2263">
        <v>8.4</v>
      </c>
      <c r="T33" s="2263">
        <v>24.37465613738226</v>
      </c>
      <c r="U33" s="2263">
        <v>22.463291430379456</v>
      </c>
    </row>
    <row r="34" spans="3:21" x14ac:dyDescent="0.25">
      <c r="C34" s="267"/>
      <c r="D34" s="267"/>
      <c r="R34" s="2261">
        <v>43400</v>
      </c>
      <c r="S34" s="2263">
        <v>6.3</v>
      </c>
      <c r="T34" s="2263">
        <v>22.246127701267273</v>
      </c>
      <c r="U34" s="2263">
        <v>21.963584234640251</v>
      </c>
    </row>
    <row r="35" spans="3:21" x14ac:dyDescent="0.25">
      <c r="C35" s="267"/>
      <c r="D35" s="267"/>
      <c r="R35" s="2261">
        <v>43401</v>
      </c>
      <c r="S35" s="2263">
        <v>4</v>
      </c>
      <c r="T35" s="2263">
        <v>24.842013451706208</v>
      </c>
      <c r="U35" s="2263">
        <v>22.220387452566321</v>
      </c>
    </row>
    <row r="36" spans="3:21" x14ac:dyDescent="0.25">
      <c r="C36" s="267"/>
      <c r="D36" s="267"/>
      <c r="R36" s="2261">
        <v>43402</v>
      </c>
      <c r="S36" s="2263">
        <v>10.6</v>
      </c>
      <c r="T36" s="2263">
        <v>26.382428949135257</v>
      </c>
      <c r="U36" s="2263">
        <v>23.155173446515555</v>
      </c>
    </row>
    <row r="37" spans="3:21" x14ac:dyDescent="0.25">
      <c r="R37" s="2261">
        <v>43403</v>
      </c>
      <c r="S37" s="2263">
        <v>12.6</v>
      </c>
      <c r="T37" s="2263">
        <v>20.505059092364558</v>
      </c>
      <c r="U37" s="2263">
        <v>28.929507205246221</v>
      </c>
    </row>
    <row r="38" spans="3:21" x14ac:dyDescent="0.25">
      <c r="C38" s="501"/>
      <c r="D38" s="501"/>
      <c r="R38" s="2261">
        <v>43404</v>
      </c>
      <c r="S38" s="2263">
        <v>8.3000000000000007</v>
      </c>
      <c r="T38" s="2263">
        <v>22.534189462060535</v>
      </c>
      <c r="U38" s="2263">
        <v>29.443203678558362</v>
      </c>
    </row>
    <row r="39" spans="3:21" x14ac:dyDescent="0.25">
      <c r="R39" s="2261">
        <v>43405</v>
      </c>
      <c r="S39" s="2263">
        <v>10.7</v>
      </c>
      <c r="T39" s="2263">
        <v>22.337165463586274</v>
      </c>
      <c r="U39" s="2263">
        <v>29.028742363658139</v>
      </c>
    </row>
    <row r="40" spans="3:21" x14ac:dyDescent="0.25">
      <c r="R40" s="2261">
        <v>43406</v>
      </c>
      <c r="S40" s="2263">
        <v>9.6</v>
      </c>
      <c r="T40" s="2263">
        <v>23.150659665068339</v>
      </c>
      <c r="U40" s="2263">
        <v>27.6214730239173</v>
      </c>
    </row>
    <row r="41" spans="3:21" x14ac:dyDescent="0.25">
      <c r="R41" s="2261">
        <v>43407</v>
      </c>
      <c r="S41" s="2263">
        <v>9.1</v>
      </c>
      <c r="T41" s="2263">
        <v>21.303741955676678</v>
      </c>
      <c r="U41" s="2263">
        <v>28.617289552170611</v>
      </c>
    </row>
    <row r="42" spans="3:21" x14ac:dyDescent="0.25">
      <c r="R42" s="2261">
        <v>43408</v>
      </c>
      <c r="S42" s="2263">
        <v>10.7</v>
      </c>
      <c r="T42" s="2263">
        <v>19.541864506369027</v>
      </c>
      <c r="U42" s="2263">
        <v>24.77184623032711</v>
      </c>
    </row>
    <row r="43" spans="3:21" x14ac:dyDescent="0.25">
      <c r="R43" s="2261">
        <v>43409</v>
      </c>
      <c r="S43" s="2263">
        <v>10.8</v>
      </c>
      <c r="T43" s="2263">
        <v>23.969909704679491</v>
      </c>
      <c r="U43" s="2263">
        <v>25.200028271999514</v>
      </c>
    </row>
    <row r="44" spans="3:21" x14ac:dyDescent="0.25">
      <c r="R44" s="2261">
        <v>43410</v>
      </c>
      <c r="S44" s="2263">
        <v>11.1</v>
      </c>
      <c r="T44" s="2263">
        <v>23.545168508552003</v>
      </c>
      <c r="U44" s="2263">
        <v>30.41136636641718</v>
      </c>
    </row>
    <row r="45" spans="3:21" x14ac:dyDescent="0.25">
      <c r="R45" s="2261">
        <v>43411</v>
      </c>
      <c r="S45" s="2263">
        <v>9.9</v>
      </c>
      <c r="T45" s="2263">
        <v>24.095212715315167</v>
      </c>
      <c r="U45" s="2263">
        <v>31.059391170064437</v>
      </c>
    </row>
    <row r="46" spans="3:21" x14ac:dyDescent="0.25">
      <c r="R46" s="2261">
        <v>43412</v>
      </c>
      <c r="S46" s="2263">
        <v>8.6999999999999993</v>
      </c>
      <c r="T46" s="2263">
        <v>25.200725058732978</v>
      </c>
      <c r="U46" s="2263">
        <v>32.068858478846565</v>
      </c>
    </row>
    <row r="47" spans="3:21" x14ac:dyDescent="0.25">
      <c r="R47" s="2261">
        <v>43413</v>
      </c>
      <c r="S47" s="2263">
        <v>8.8000000000000007</v>
      </c>
      <c r="T47" s="2263">
        <v>24.969059801308219</v>
      </c>
      <c r="U47" s="2263">
        <v>30.78005880583072</v>
      </c>
    </row>
    <row r="48" spans="3:21" x14ac:dyDescent="0.25">
      <c r="R48" s="2261">
        <v>43414</v>
      </c>
      <c r="S48" s="2263">
        <v>8.1999999999999993</v>
      </c>
      <c r="T48" s="2263">
        <v>20.86953932806162</v>
      </c>
      <c r="U48" s="2263">
        <v>28.455566654090898</v>
      </c>
    </row>
    <row r="49" spans="18:21" x14ac:dyDescent="0.25">
      <c r="R49" s="2261">
        <v>43415</v>
      </c>
      <c r="S49" s="2263">
        <v>7.7</v>
      </c>
      <c r="T49" s="2263">
        <v>22.642883839942481</v>
      </c>
      <c r="U49" s="2263">
        <v>26.357544792169673</v>
      </c>
    </row>
    <row r="50" spans="18:21" x14ac:dyDescent="0.25">
      <c r="R50" s="2261">
        <v>43416</v>
      </c>
      <c r="S50" s="2263">
        <v>8</v>
      </c>
      <c r="T50" s="2263">
        <v>27.119085714406822</v>
      </c>
      <c r="U50" s="2263">
        <v>28.194048348736324</v>
      </c>
    </row>
    <row r="51" spans="18:21" x14ac:dyDescent="0.25">
      <c r="R51" s="2261">
        <v>43417</v>
      </c>
      <c r="S51" s="2263">
        <v>8.1999999999999993</v>
      </c>
      <c r="T51" s="2263">
        <v>25.616508682812785</v>
      </c>
      <c r="U51" s="2263">
        <v>35.342391026187705</v>
      </c>
    </row>
    <row r="52" spans="18:21" x14ac:dyDescent="0.25">
      <c r="R52" s="2261">
        <v>43418</v>
      </c>
      <c r="S52" s="2263">
        <v>4.2</v>
      </c>
      <c r="T52" s="2263">
        <v>29.022211245369608</v>
      </c>
      <c r="U52" s="2263">
        <v>35.532220177342666</v>
      </c>
    </row>
    <row r="53" spans="18:21" x14ac:dyDescent="0.25">
      <c r="R53" s="2261">
        <v>43419</v>
      </c>
      <c r="S53" s="2263">
        <v>3.5</v>
      </c>
      <c r="T53" s="2263">
        <v>30.912566173827326</v>
      </c>
      <c r="U53" s="2263">
        <v>35.690273593528175</v>
      </c>
    </row>
    <row r="54" spans="18:21" x14ac:dyDescent="0.25">
      <c r="R54" s="2261">
        <v>43420</v>
      </c>
      <c r="S54" s="2263">
        <v>1.9</v>
      </c>
      <c r="T54" s="2263">
        <v>32.336789705317443</v>
      </c>
      <c r="U54" s="2263">
        <v>34.459579872896676</v>
      </c>
    </row>
    <row r="55" spans="18:21" x14ac:dyDescent="0.25">
      <c r="R55" s="2261">
        <v>43421</v>
      </c>
      <c r="S55" s="2263">
        <v>0.3</v>
      </c>
      <c r="T55" s="2263">
        <v>29.089305887662487</v>
      </c>
      <c r="U55" s="2263">
        <v>32.23813118058262</v>
      </c>
    </row>
    <row r="56" spans="18:21" x14ac:dyDescent="0.25">
      <c r="R56" s="2261">
        <v>43422</v>
      </c>
      <c r="S56" s="2263">
        <v>-0.8</v>
      </c>
      <c r="T56" s="2263">
        <v>31.66106377641983</v>
      </c>
      <c r="U56" s="2263">
        <v>28.57723795345068</v>
      </c>
    </row>
    <row r="57" spans="18:21" x14ac:dyDescent="0.25">
      <c r="R57" s="2261">
        <v>43423</v>
      </c>
      <c r="S57" s="2263">
        <v>-0.5</v>
      </c>
      <c r="T57" s="2263">
        <v>35.907580309656915</v>
      </c>
      <c r="U57" s="2263">
        <v>30.450287332551568</v>
      </c>
    </row>
    <row r="58" spans="18:21" x14ac:dyDescent="0.25">
      <c r="R58" s="2261">
        <v>43424</v>
      </c>
      <c r="S58" s="2263">
        <v>0.2</v>
      </c>
      <c r="T58" s="2263">
        <v>38.36431973315937</v>
      </c>
      <c r="U58" s="2263">
        <v>36.31793354044494</v>
      </c>
    </row>
    <row r="59" spans="18:21" x14ac:dyDescent="0.25">
      <c r="R59" s="2261">
        <v>43425</v>
      </c>
      <c r="S59" s="2263">
        <v>1</v>
      </c>
      <c r="T59" s="2263">
        <v>38.856036753296273</v>
      </c>
      <c r="U59" s="2263">
        <v>35.196564033146259</v>
      </c>
    </row>
    <row r="60" spans="18:21" x14ac:dyDescent="0.25">
      <c r="R60" s="2261">
        <v>43426</v>
      </c>
      <c r="S60" s="2263">
        <v>1.6</v>
      </c>
      <c r="T60" s="2263">
        <v>38.626530335414927</v>
      </c>
      <c r="U60" s="2263">
        <v>31.215844681319474</v>
      </c>
    </row>
    <row r="61" spans="18:21" x14ac:dyDescent="0.25">
      <c r="R61" s="2261">
        <v>43427</v>
      </c>
      <c r="S61" s="2263">
        <v>3.4</v>
      </c>
      <c r="T61" s="2263">
        <v>36.20000718817316</v>
      </c>
      <c r="U61" s="2263">
        <v>31.867110901115758</v>
      </c>
    </row>
    <row r="62" spans="18:21" x14ac:dyDescent="0.25">
      <c r="R62" s="2261">
        <v>43428</v>
      </c>
      <c r="S62" s="2263">
        <v>4.3</v>
      </c>
      <c r="T62" s="2263">
        <v>30.962782634906727</v>
      </c>
      <c r="U62" s="2263">
        <v>32.191149309126274</v>
      </c>
    </row>
    <row r="63" spans="18:21" x14ac:dyDescent="0.25">
      <c r="R63" s="2261">
        <v>43429</v>
      </c>
      <c r="S63" s="2263">
        <v>3.1</v>
      </c>
      <c r="T63" s="2263">
        <v>29.478130052028547</v>
      </c>
      <c r="U63" s="2263">
        <v>27.939339024836443</v>
      </c>
    </row>
    <row r="64" spans="18:21" x14ac:dyDescent="0.25">
      <c r="R64" s="2261">
        <v>43430</v>
      </c>
      <c r="S64" s="2263">
        <v>2.2999999999999998</v>
      </c>
      <c r="T64" s="2263">
        <v>37.362183841297515</v>
      </c>
      <c r="U64" s="2263">
        <v>30.859602303783916</v>
      </c>
    </row>
    <row r="65" spans="18:21" x14ac:dyDescent="0.25">
      <c r="R65" s="2261">
        <v>43431</v>
      </c>
      <c r="S65" s="2263">
        <v>-2.1</v>
      </c>
      <c r="T65" s="2263">
        <v>40.659970519892894</v>
      </c>
      <c r="U65" s="2263">
        <v>34.844405853861019</v>
      </c>
    </row>
    <row r="66" spans="18:21" x14ac:dyDescent="0.25">
      <c r="R66" s="2261">
        <v>43432</v>
      </c>
      <c r="S66" s="2263">
        <v>-3.9</v>
      </c>
      <c r="T66" s="2263">
        <v>42.613480363986163</v>
      </c>
      <c r="U66" s="2263">
        <v>34.673873096890659</v>
      </c>
    </row>
    <row r="67" spans="18:21" x14ac:dyDescent="0.25">
      <c r="R67" s="2261">
        <v>43433</v>
      </c>
      <c r="S67" s="2263">
        <v>-3.9</v>
      </c>
      <c r="T67" s="2263">
        <v>44.151130964298453</v>
      </c>
      <c r="U67" s="2263">
        <v>38.458290947192339</v>
      </c>
    </row>
    <row r="68" spans="18:21" x14ac:dyDescent="0.25">
      <c r="R68" s="2261">
        <v>43434</v>
      </c>
      <c r="S68" s="2263">
        <v>-3.2</v>
      </c>
      <c r="T68" s="2263">
        <v>43.564631193613558</v>
      </c>
      <c r="U68" s="2263">
        <v>38.630360174203062</v>
      </c>
    </row>
    <row r="69" spans="18:21" x14ac:dyDescent="0.25">
      <c r="R69" s="2261">
        <v>43435</v>
      </c>
      <c r="S69" s="2263">
        <v>-1.7</v>
      </c>
      <c r="T69" s="2263">
        <v>38.807036062897289</v>
      </c>
      <c r="U69" s="2263">
        <v>39.579269594923623</v>
      </c>
    </row>
    <row r="70" spans="18:21" x14ac:dyDescent="0.25">
      <c r="R70" s="2261">
        <v>43436</v>
      </c>
      <c r="S70" s="2263">
        <v>0.5</v>
      </c>
      <c r="T70" s="2263">
        <v>36.255644342638959</v>
      </c>
      <c r="U70" s="2263">
        <v>35.405125252513784</v>
      </c>
    </row>
    <row r="71" spans="18:21" x14ac:dyDescent="0.25">
      <c r="R71" s="2261">
        <v>43437</v>
      </c>
      <c r="S71" s="2263">
        <v>4.9000000000000004</v>
      </c>
      <c r="T71" s="2263">
        <v>36.828532676847821</v>
      </c>
      <c r="U71" s="2263">
        <v>36.249633410484606</v>
      </c>
    </row>
    <row r="72" spans="18:21" x14ac:dyDescent="0.25">
      <c r="R72" s="2261">
        <v>43438</v>
      </c>
      <c r="S72" s="2263">
        <v>3.6</v>
      </c>
      <c r="T72" s="2263">
        <v>37.028496556788014</v>
      </c>
      <c r="U72" s="2263">
        <v>39.171534770999685</v>
      </c>
    </row>
    <row r="73" spans="18:21" x14ac:dyDescent="0.25">
      <c r="R73" s="2261">
        <v>43439</v>
      </c>
      <c r="S73" s="2263">
        <v>-1</v>
      </c>
      <c r="T73" s="2263">
        <v>39.334649907090601</v>
      </c>
      <c r="U73" s="2263">
        <v>37.10405203446652</v>
      </c>
    </row>
    <row r="74" spans="18:21" x14ac:dyDescent="0.25">
      <c r="R74" s="2261">
        <v>43440</v>
      </c>
      <c r="S74" s="2263">
        <v>0.6</v>
      </c>
      <c r="T74" s="2263">
        <v>39.46924384166725</v>
      </c>
      <c r="U74" s="2263">
        <v>36.04272019874162</v>
      </c>
    </row>
    <row r="75" spans="18:21" x14ac:dyDescent="0.25">
      <c r="R75" s="2261">
        <v>43441</v>
      </c>
      <c r="S75" s="2263">
        <v>6</v>
      </c>
      <c r="T75" s="2263">
        <v>34.51878605158101</v>
      </c>
      <c r="U75" s="2263">
        <v>35.094191293350448</v>
      </c>
    </row>
    <row r="76" spans="18:21" x14ac:dyDescent="0.25">
      <c r="R76" s="2261">
        <v>43442</v>
      </c>
      <c r="S76" s="2263">
        <v>4.9000000000000004</v>
      </c>
      <c r="T76" s="2263">
        <v>29.346625257758699</v>
      </c>
      <c r="U76" s="2263">
        <v>35.416081282935501</v>
      </c>
    </row>
    <row r="77" spans="18:21" x14ac:dyDescent="0.25">
      <c r="R77" s="2261">
        <v>43443</v>
      </c>
      <c r="S77" s="2263">
        <v>5.4</v>
      </c>
      <c r="T77" s="2263">
        <v>29.678565509267358</v>
      </c>
      <c r="U77" s="2263">
        <v>34.59171081644854</v>
      </c>
    </row>
    <row r="78" spans="18:21" x14ac:dyDescent="0.25">
      <c r="R78" s="2261">
        <v>43444</v>
      </c>
      <c r="S78" s="2263">
        <v>1.7</v>
      </c>
      <c r="T78" s="2263">
        <v>37.136876790709287</v>
      </c>
      <c r="U78" s="2263">
        <v>35.311256015795905</v>
      </c>
    </row>
    <row r="79" spans="18:21" x14ac:dyDescent="0.25">
      <c r="R79" s="2261">
        <v>43445</v>
      </c>
      <c r="S79" s="2263">
        <v>0.8</v>
      </c>
      <c r="T79" s="2263">
        <v>39.990554840575506</v>
      </c>
      <c r="U79" s="2263">
        <v>36.350536897691214</v>
      </c>
    </row>
    <row r="80" spans="18:21" x14ac:dyDescent="0.25">
      <c r="R80" s="2261">
        <v>43446</v>
      </c>
      <c r="S80" s="2263">
        <v>-0.9</v>
      </c>
      <c r="T80" s="2263">
        <v>40.342409151755056</v>
      </c>
      <c r="U80" s="2263">
        <v>34.590856746049539</v>
      </c>
    </row>
    <row r="81" spans="18:21" x14ac:dyDescent="0.25">
      <c r="R81" s="2261">
        <v>43447</v>
      </c>
      <c r="S81" s="2263">
        <v>-3</v>
      </c>
      <c r="T81" s="2263">
        <v>43.020497163528191</v>
      </c>
      <c r="U81" s="2263">
        <v>35.783543415991382</v>
      </c>
    </row>
    <row r="82" spans="18:21" x14ac:dyDescent="0.25">
      <c r="R82" s="2261">
        <v>43448</v>
      </c>
      <c r="S82" s="2263">
        <v>-2.8</v>
      </c>
      <c r="T82" s="2263">
        <v>43.077040527609434</v>
      </c>
      <c r="U82" s="2263">
        <v>35.859101837600029</v>
      </c>
    </row>
    <row r="83" spans="18:21" x14ac:dyDescent="0.25">
      <c r="R83" s="2261">
        <v>43449</v>
      </c>
      <c r="S83" s="2263">
        <v>-2.5</v>
      </c>
      <c r="T83" s="2263">
        <v>38.980311177175672</v>
      </c>
      <c r="U83" s="2263">
        <v>36.93685567585807</v>
      </c>
    </row>
    <row r="84" spans="18:21" x14ac:dyDescent="0.25">
      <c r="R84" s="2261">
        <v>43450</v>
      </c>
      <c r="S84" s="2263">
        <v>-3.3</v>
      </c>
      <c r="T84" s="2263">
        <v>38.516155664288284</v>
      </c>
      <c r="U84" s="2263">
        <v>33.256049630382236</v>
      </c>
    </row>
    <row r="85" spans="18:21" x14ac:dyDescent="0.25">
      <c r="R85" s="2261">
        <v>43451</v>
      </c>
      <c r="S85" s="2263">
        <v>-0.5</v>
      </c>
      <c r="T85" s="2263">
        <v>42.709236632191455</v>
      </c>
      <c r="U85" s="2263">
        <v>35.137139094189578</v>
      </c>
    </row>
    <row r="86" spans="18:21" x14ac:dyDescent="0.25">
      <c r="R86" s="2261">
        <v>43452</v>
      </c>
      <c r="S86" s="2263">
        <v>0.4</v>
      </c>
      <c r="T86" s="2263">
        <v>40.31267552316023</v>
      </c>
      <c r="U86" s="2263">
        <v>42.521224709784413</v>
      </c>
    </row>
    <row r="87" spans="18:21" x14ac:dyDescent="0.25">
      <c r="R87" s="2261">
        <v>43453</v>
      </c>
      <c r="S87" s="2263">
        <v>-0.8</v>
      </c>
      <c r="T87" s="2263">
        <v>40.665216397820103</v>
      </c>
      <c r="U87" s="2263">
        <v>44.007256154655437</v>
      </c>
    </row>
    <row r="88" spans="18:21" x14ac:dyDescent="0.25">
      <c r="R88" s="2261">
        <v>43454</v>
      </c>
      <c r="S88" s="2263">
        <v>-0.8</v>
      </c>
      <c r="T88" s="2263">
        <v>40.277932208463866</v>
      </c>
      <c r="U88" s="2263">
        <v>41.49995137822804</v>
      </c>
    </row>
    <row r="89" spans="18:21" x14ac:dyDescent="0.25">
      <c r="R89" s="2261">
        <v>43455</v>
      </c>
      <c r="S89" s="2263">
        <v>3.1</v>
      </c>
      <c r="T89" s="2263">
        <v>35.254558876831048</v>
      </c>
      <c r="U89" s="2263">
        <v>38.582163704139774</v>
      </c>
    </row>
    <row r="90" spans="18:21" x14ac:dyDescent="0.25">
      <c r="R90" s="2261">
        <v>43456</v>
      </c>
      <c r="S90" s="2263">
        <v>6.1</v>
      </c>
      <c r="T90" s="2263">
        <v>27.898667345400973</v>
      </c>
      <c r="U90" s="2263">
        <v>32.698315507880736</v>
      </c>
    </row>
    <row r="91" spans="18:21" x14ac:dyDescent="0.25">
      <c r="R91" s="2261">
        <v>43457</v>
      </c>
      <c r="S91" s="2263">
        <v>4.8</v>
      </c>
      <c r="T91" s="2263">
        <v>27.102719940686455</v>
      </c>
      <c r="U91" s="2263">
        <v>28.520705578440072</v>
      </c>
    </row>
    <row r="92" spans="18:21" x14ac:dyDescent="0.25">
      <c r="R92" s="2261">
        <v>43458</v>
      </c>
      <c r="S92" s="2263">
        <v>0.4</v>
      </c>
      <c r="T92" s="2263">
        <v>29.706153143195777</v>
      </c>
      <c r="U92" s="2263">
        <v>25.849147557069692</v>
      </c>
    </row>
    <row r="93" spans="18:21" x14ac:dyDescent="0.25">
      <c r="R93" s="2261">
        <v>43459</v>
      </c>
      <c r="S93" s="2263">
        <v>1.4</v>
      </c>
      <c r="T93" s="2263">
        <v>30.080353687631085</v>
      </c>
      <c r="U93" s="2263">
        <v>27.413529532025109</v>
      </c>
    </row>
    <row r="94" spans="18:21" x14ac:dyDescent="0.25">
      <c r="R94" s="2261">
        <v>43460</v>
      </c>
      <c r="S94" s="2263">
        <v>1.9</v>
      </c>
      <c r="T94" s="2263">
        <v>30.385437253637882</v>
      </c>
      <c r="U94" s="2263">
        <v>30.431928974540821</v>
      </c>
    </row>
    <row r="95" spans="18:21" x14ac:dyDescent="0.25">
      <c r="R95" s="2261">
        <v>43461</v>
      </c>
      <c r="S95" s="2263">
        <v>3.9</v>
      </c>
      <c r="T95" s="2263">
        <v>31.382661579388213</v>
      </c>
      <c r="U95" s="2263">
        <v>31.133179398023081</v>
      </c>
    </row>
    <row r="96" spans="18:21" x14ac:dyDescent="0.25">
      <c r="R96" s="2261">
        <v>43462</v>
      </c>
      <c r="S96" s="2263">
        <v>3.3</v>
      </c>
      <c r="T96" s="2263">
        <v>29.107829192063182</v>
      </c>
      <c r="U96" s="2263">
        <v>31.834017671167452</v>
      </c>
    </row>
    <row r="97" spans="18:21" x14ac:dyDescent="0.25">
      <c r="R97" s="2261">
        <v>43463</v>
      </c>
      <c r="S97" s="2263">
        <v>2.2000000000000002</v>
      </c>
      <c r="T97" s="2263">
        <v>28.934821888766624</v>
      </c>
      <c r="U97" s="2263">
        <v>33.60321890376278</v>
      </c>
    </row>
    <row r="98" spans="18:21" x14ac:dyDescent="0.25">
      <c r="R98" s="2261">
        <v>43464</v>
      </c>
      <c r="S98" s="2263">
        <v>3.1</v>
      </c>
      <c r="T98" s="2263">
        <v>29.389988566230421</v>
      </c>
      <c r="U98" s="2263">
        <v>31.974761674432219</v>
      </c>
    </row>
    <row r="99" spans="18:21" x14ac:dyDescent="0.25">
      <c r="R99" s="2261">
        <v>43465</v>
      </c>
      <c r="S99" s="2263">
        <v>2.2000000000000002</v>
      </c>
      <c r="T99" s="2263">
        <v>29.345083470405886</v>
      </c>
      <c r="U99" s="2263">
        <v>27.975222030286723</v>
      </c>
    </row>
    <row r="100" spans="18:21" x14ac:dyDescent="0.25">
      <c r="R100" s="2261">
        <v>43466</v>
      </c>
      <c r="S100" s="2263">
        <v>3.8</v>
      </c>
      <c r="T100" s="2263">
        <v>30.142310814590914</v>
      </c>
      <c r="U100" s="2263">
        <v>30.355103749715628</v>
      </c>
    </row>
    <row r="101" spans="18:21" x14ac:dyDescent="0.25">
      <c r="R101" s="2261">
        <v>43467</v>
      </c>
      <c r="S101" s="2263">
        <v>-1.2</v>
      </c>
      <c r="T101" s="2263">
        <v>39.725241731044697</v>
      </c>
      <c r="U101" s="2263">
        <v>34.70931288596659</v>
      </c>
    </row>
    <row r="102" spans="18:21" x14ac:dyDescent="0.25">
      <c r="R102" s="2261">
        <v>43468</v>
      </c>
      <c r="S102" s="2263">
        <v>-3.5</v>
      </c>
      <c r="T102" s="2263">
        <v>43.675934260436236</v>
      </c>
      <c r="U102" s="2263">
        <v>35.825466283477567</v>
      </c>
    </row>
    <row r="103" spans="18:21" x14ac:dyDescent="0.25">
      <c r="R103" s="2261">
        <v>43469</v>
      </c>
      <c r="S103" s="2263">
        <v>-2.2999999999999998</v>
      </c>
      <c r="T103" s="2263">
        <v>41.062550877756969</v>
      </c>
      <c r="U103" s="2263">
        <v>33.396867471403723</v>
      </c>
    </row>
    <row r="104" spans="18:21" x14ac:dyDescent="0.25">
      <c r="R104" s="2261">
        <v>43470</v>
      </c>
      <c r="S104" s="2263">
        <v>2.1</v>
      </c>
      <c r="T104" s="2263">
        <v>34.336864588167217</v>
      </c>
      <c r="U104" s="2263">
        <v>30.835093353551589</v>
      </c>
    </row>
    <row r="105" spans="18:21" x14ac:dyDescent="0.25">
      <c r="R105" s="2261">
        <v>43471</v>
      </c>
      <c r="S105" s="2263">
        <v>-0.9</v>
      </c>
      <c r="T105" s="2263">
        <v>38.904247516070704</v>
      </c>
      <c r="U105" s="2263">
        <v>26.421686653271582</v>
      </c>
    </row>
    <row r="106" spans="18:21" x14ac:dyDescent="0.25">
      <c r="R106" s="2261">
        <v>43472</v>
      </c>
      <c r="S106" s="2263">
        <v>-0.9</v>
      </c>
      <c r="T106" s="2263">
        <v>42.42626861137137</v>
      </c>
      <c r="U106" s="2263">
        <v>29.37060883809772</v>
      </c>
    </row>
    <row r="107" spans="18:21" x14ac:dyDescent="0.25">
      <c r="R107" s="2261">
        <v>43473</v>
      </c>
      <c r="S107" s="2263">
        <v>1.4</v>
      </c>
      <c r="T107" s="2263">
        <v>40.573136840130751</v>
      </c>
      <c r="U107" s="2263">
        <v>34.20674173944775</v>
      </c>
    </row>
    <row r="108" spans="18:21" x14ac:dyDescent="0.25">
      <c r="R108" s="2261">
        <v>43474</v>
      </c>
      <c r="S108" s="2263">
        <v>-0.3</v>
      </c>
      <c r="T108" s="2263">
        <v>41.75617127392745</v>
      </c>
      <c r="U108" s="2263">
        <v>32.212870183972818</v>
      </c>
    </row>
    <row r="109" spans="18:21" x14ac:dyDescent="0.25">
      <c r="R109" s="2261">
        <v>43475</v>
      </c>
      <c r="S109" s="2263">
        <v>-1.5</v>
      </c>
      <c r="T109" s="2263">
        <v>43.209600422613391</v>
      </c>
      <c r="U109" s="2263">
        <v>34.856992959165417</v>
      </c>
    </row>
    <row r="110" spans="18:21" x14ac:dyDescent="0.25">
      <c r="R110" s="2261">
        <v>43476</v>
      </c>
      <c r="S110" s="2263">
        <v>-3</v>
      </c>
      <c r="T110" s="2263">
        <v>41.919424146963422</v>
      </c>
      <c r="U110" s="2263">
        <v>35.449394119793347</v>
      </c>
    </row>
    <row r="111" spans="18:21" x14ac:dyDescent="0.25">
      <c r="R111" s="2261">
        <v>43477</v>
      </c>
      <c r="S111" s="2263">
        <v>1.4</v>
      </c>
      <c r="T111" s="2263">
        <v>34.627393980381342</v>
      </c>
      <c r="U111" s="2263">
        <v>35.541253283090228</v>
      </c>
    </row>
    <row r="112" spans="18:21" x14ac:dyDescent="0.25">
      <c r="R112" s="2261">
        <v>43478</v>
      </c>
      <c r="S112" s="2263">
        <v>2.9</v>
      </c>
      <c r="T112" s="2263">
        <v>34.015709617180114</v>
      </c>
      <c r="U112" s="2263">
        <v>33.786577639106014</v>
      </c>
    </row>
    <row r="113" spans="18:21" x14ac:dyDescent="0.25">
      <c r="R113" s="2261">
        <v>43479</v>
      </c>
      <c r="S113" s="2263">
        <v>-0.4</v>
      </c>
      <c r="T113" s="2263">
        <v>40.911796550975893</v>
      </c>
      <c r="U113" s="2263">
        <v>36.0380870224229</v>
      </c>
    </row>
    <row r="114" spans="18:21" x14ac:dyDescent="0.25">
      <c r="R114" s="2261">
        <v>43480</v>
      </c>
      <c r="S114" s="2263">
        <v>1.2</v>
      </c>
      <c r="T114" s="2263">
        <v>39.953557161266971</v>
      </c>
      <c r="U114" s="2263">
        <v>40.825762006282162</v>
      </c>
    </row>
    <row r="115" spans="18:21" x14ac:dyDescent="0.25">
      <c r="R115" s="2261">
        <v>43481</v>
      </c>
      <c r="S115" s="2263">
        <v>2.2000000000000002</v>
      </c>
      <c r="T115" s="2263">
        <v>38.703458332655181</v>
      </c>
      <c r="U115" s="2263">
        <v>40.325306275525186</v>
      </c>
    </row>
    <row r="116" spans="18:21" x14ac:dyDescent="0.25">
      <c r="R116" s="2261">
        <v>43482</v>
      </c>
      <c r="S116" s="2263">
        <v>3.9</v>
      </c>
      <c r="T116" s="2263">
        <v>36.045589029643608</v>
      </c>
      <c r="U116" s="2263">
        <v>38.994155394850189</v>
      </c>
    </row>
    <row r="117" spans="18:21" x14ac:dyDescent="0.25">
      <c r="R117" s="2261">
        <v>43483</v>
      </c>
      <c r="S117" s="2263">
        <v>-3</v>
      </c>
      <c r="T117" s="2263">
        <v>41.734401837766598</v>
      </c>
      <c r="U117" s="2263">
        <v>38.349849065320505</v>
      </c>
    </row>
    <row r="118" spans="18:21" x14ac:dyDescent="0.25">
      <c r="R118" s="2261">
        <v>43484</v>
      </c>
      <c r="S118" s="2263">
        <v>-5.6</v>
      </c>
      <c r="T118" s="2263">
        <v>40.088098159186181</v>
      </c>
      <c r="U118" s="2263">
        <v>38.871634070665621</v>
      </c>
    </row>
    <row r="119" spans="18:21" x14ac:dyDescent="0.25">
      <c r="R119" s="2261">
        <v>43485</v>
      </c>
      <c r="S119" s="2263">
        <v>-3.9</v>
      </c>
      <c r="T119" s="2263">
        <v>42.79517787366958</v>
      </c>
      <c r="U119" s="2263">
        <v>34.39462450853194</v>
      </c>
    </row>
    <row r="120" spans="18:21" x14ac:dyDescent="0.25">
      <c r="R120" s="2261">
        <v>43486</v>
      </c>
      <c r="S120" s="2263">
        <v>-6.5</v>
      </c>
      <c r="T120" s="2263">
        <v>48.497901572791811</v>
      </c>
      <c r="U120" s="2263">
        <v>36.124405496417822</v>
      </c>
    </row>
    <row r="121" spans="18:21" x14ac:dyDescent="0.25">
      <c r="R121" s="2261">
        <v>43487</v>
      </c>
      <c r="S121" s="2263">
        <v>-7.6</v>
      </c>
      <c r="T121" s="2263">
        <v>50.53241225692102</v>
      </c>
      <c r="U121" s="2263">
        <v>40.814680811315036</v>
      </c>
    </row>
    <row r="122" spans="18:21" x14ac:dyDescent="0.25">
      <c r="R122" s="2261">
        <v>43488</v>
      </c>
      <c r="S122" s="2263">
        <v>-6.9</v>
      </c>
      <c r="T122" s="2263">
        <v>50.803541216034226</v>
      </c>
      <c r="U122" s="2263">
        <v>39.286469019845143</v>
      </c>
    </row>
    <row r="123" spans="18:21" x14ac:dyDescent="0.25">
      <c r="R123" s="2261">
        <v>43489</v>
      </c>
      <c r="S123" s="2263">
        <v>-5.4</v>
      </c>
      <c r="T123" s="2263">
        <v>50.264411210194623</v>
      </c>
      <c r="U123" s="2263">
        <v>36.059900442350624</v>
      </c>
    </row>
    <row r="124" spans="18:21" x14ac:dyDescent="0.25">
      <c r="R124" s="2261">
        <v>43490</v>
      </c>
      <c r="S124" s="2263">
        <v>-5</v>
      </c>
      <c r="T124" s="2263">
        <v>46.826723513246279</v>
      </c>
      <c r="U124" s="2263">
        <v>37.921800229723388</v>
      </c>
    </row>
    <row r="125" spans="18:21" x14ac:dyDescent="0.25">
      <c r="R125" s="2261">
        <v>43491</v>
      </c>
      <c r="S125" s="2263">
        <v>-0.8</v>
      </c>
      <c r="T125" s="2263">
        <v>39.487988475647761</v>
      </c>
      <c r="U125" s="2263">
        <v>37.682842207038505</v>
      </c>
    </row>
    <row r="126" spans="18:21" x14ac:dyDescent="0.25">
      <c r="R126" s="2261">
        <v>43492</v>
      </c>
      <c r="S126" s="2263">
        <v>1.2</v>
      </c>
      <c r="T126" s="2263">
        <v>36.261438823127342</v>
      </c>
      <c r="U126" s="2263">
        <v>32.279445743627683</v>
      </c>
    </row>
    <row r="127" spans="18:21" x14ac:dyDescent="0.25">
      <c r="R127" s="2261">
        <v>43493</v>
      </c>
      <c r="S127" s="2263">
        <v>0.3</v>
      </c>
      <c r="T127" s="2263">
        <v>42.411657471385922</v>
      </c>
      <c r="U127" s="2263">
        <v>31.000592202913253</v>
      </c>
    </row>
    <row r="128" spans="18:21" x14ac:dyDescent="0.25">
      <c r="R128" s="2261">
        <v>43494</v>
      </c>
      <c r="S128" s="2263">
        <v>-2.2999999999999998</v>
      </c>
      <c r="T128" s="2263">
        <v>43.679408358604974</v>
      </c>
      <c r="U128" s="2263">
        <v>30.998213245758382</v>
      </c>
    </row>
    <row r="129" spans="18:21" x14ac:dyDescent="0.25">
      <c r="R129" s="2261">
        <v>43495</v>
      </c>
      <c r="S129" s="2263">
        <v>-4</v>
      </c>
      <c r="T129" s="2263">
        <v>44.626644385383372</v>
      </c>
      <c r="U129" s="2263">
        <v>32.925753179625168</v>
      </c>
    </row>
    <row r="130" spans="18:21" x14ac:dyDescent="0.25">
      <c r="R130" s="2261">
        <v>43496</v>
      </c>
      <c r="S130" s="2263">
        <v>-2.5</v>
      </c>
      <c r="T130" s="2263">
        <v>43.819470523882089</v>
      </c>
      <c r="U130" s="2263">
        <v>33.642167159546339</v>
      </c>
    </row>
    <row r="131" spans="18:21" x14ac:dyDescent="0.25">
      <c r="R131" s="2261">
        <v>43497</v>
      </c>
      <c r="S131" s="2263">
        <v>0.9</v>
      </c>
      <c r="T131" s="2263">
        <v>40.668641186614401</v>
      </c>
      <c r="U131" s="2263">
        <v>34.000938704329577</v>
      </c>
    </row>
    <row r="132" spans="18:21" x14ac:dyDescent="0.25">
      <c r="R132" s="2261">
        <v>43498</v>
      </c>
      <c r="S132" s="2263">
        <v>3.6</v>
      </c>
      <c r="T132" s="2263">
        <v>33.95127564156941</v>
      </c>
      <c r="U132" s="2263">
        <v>35.820912070490955</v>
      </c>
    </row>
    <row r="133" spans="18:21" x14ac:dyDescent="0.25">
      <c r="R133" s="2261">
        <v>43499</v>
      </c>
      <c r="S133" s="2263">
        <v>0.3</v>
      </c>
      <c r="T133" s="2263">
        <v>35.576440598592868</v>
      </c>
      <c r="U133" s="2263">
        <v>31.979863029947417</v>
      </c>
    </row>
    <row r="134" spans="18:21" x14ac:dyDescent="0.25">
      <c r="R134" s="2261">
        <v>43500</v>
      </c>
      <c r="S134" s="2263">
        <v>-2.7</v>
      </c>
      <c r="T134" s="2263">
        <v>42.621710175656069</v>
      </c>
      <c r="U134" s="2263">
        <v>34.110696630001023</v>
      </c>
    </row>
    <row r="135" spans="18:21" x14ac:dyDescent="0.25">
      <c r="R135" s="2261">
        <v>43501</v>
      </c>
      <c r="S135" s="2263">
        <v>-4.2</v>
      </c>
      <c r="T135" s="2263">
        <v>43.259692358634751</v>
      </c>
      <c r="U135" s="2263">
        <v>42.549614686881633</v>
      </c>
    </row>
    <row r="136" spans="18:21" x14ac:dyDescent="0.25">
      <c r="R136" s="2261">
        <v>43502</v>
      </c>
      <c r="S136" s="2263">
        <v>-3.2</v>
      </c>
      <c r="T136" s="2263">
        <v>44.215345653734452</v>
      </c>
      <c r="U136" s="2263">
        <v>44.241122898801422</v>
      </c>
    </row>
    <row r="137" spans="18:21" x14ac:dyDescent="0.25">
      <c r="R137" s="2261">
        <v>43503</v>
      </c>
      <c r="S137" s="2263">
        <v>-2.2999999999999998</v>
      </c>
      <c r="T137" s="2263">
        <v>43.352642422537677</v>
      </c>
      <c r="U137" s="2263">
        <v>42.780778078179203</v>
      </c>
    </row>
    <row r="138" spans="18:21" x14ac:dyDescent="0.25">
      <c r="R138" s="2261">
        <v>43504</v>
      </c>
      <c r="S138" s="2263">
        <v>1</v>
      </c>
      <c r="T138" s="2263">
        <v>38.640187123423921</v>
      </c>
      <c r="U138" s="2263">
        <v>42.640127365985627</v>
      </c>
    </row>
    <row r="139" spans="18:21" x14ac:dyDescent="0.25">
      <c r="R139" s="2261">
        <v>43505</v>
      </c>
      <c r="S139" s="2263">
        <v>3.3</v>
      </c>
      <c r="T139" s="2263">
        <v>32.903081949949602</v>
      </c>
      <c r="U139" s="2263">
        <v>41.325741847077474</v>
      </c>
    </row>
    <row r="140" spans="18:21" x14ac:dyDescent="0.25">
      <c r="R140" s="2261">
        <v>43506</v>
      </c>
      <c r="S140" s="2263">
        <v>3.3</v>
      </c>
      <c r="T140" s="2263">
        <v>32.771114623221415</v>
      </c>
      <c r="U140" s="2263">
        <v>36.143450451414736</v>
      </c>
    </row>
    <row r="141" spans="18:21" x14ac:dyDescent="0.25">
      <c r="R141" s="2261">
        <v>43507</v>
      </c>
      <c r="S141" s="2263">
        <v>2.5</v>
      </c>
      <c r="T141" s="2263">
        <v>38.804306761996493</v>
      </c>
      <c r="U141" s="2263">
        <v>34.89849195904349</v>
      </c>
    </row>
    <row r="142" spans="18:21" x14ac:dyDescent="0.25">
      <c r="R142" s="2261">
        <v>43508</v>
      </c>
      <c r="S142" s="2263">
        <v>0.4</v>
      </c>
      <c r="T142" s="2263">
        <v>40.061506943995731</v>
      </c>
      <c r="U142" s="2263">
        <v>38.366052428706389</v>
      </c>
    </row>
    <row r="143" spans="18:21" x14ac:dyDescent="0.25">
      <c r="R143" s="2261">
        <v>43509</v>
      </c>
      <c r="S143" s="2263">
        <v>2.8</v>
      </c>
      <c r="T143" s="2263">
        <v>39.444163479253106</v>
      </c>
      <c r="U143" s="2263">
        <v>41.154912376292501</v>
      </c>
    </row>
    <row r="144" spans="18:21" x14ac:dyDescent="0.25">
      <c r="R144" s="2261">
        <v>43510</v>
      </c>
      <c r="S144" s="2263">
        <v>3.1</v>
      </c>
      <c r="T144" s="2263">
        <v>37.097800714831862</v>
      </c>
      <c r="U144" s="2263">
        <v>41.915290758789041</v>
      </c>
    </row>
    <row r="145" spans="18:21" x14ac:dyDescent="0.25">
      <c r="R145" s="2261">
        <v>43511</v>
      </c>
      <c r="S145" s="2263">
        <v>2.4</v>
      </c>
      <c r="T145" s="2263">
        <v>33.885363062985952</v>
      </c>
      <c r="U145" s="2263">
        <v>39.543381037325801</v>
      </c>
    </row>
    <row r="146" spans="18:21" x14ac:dyDescent="0.25">
      <c r="R146" s="2261">
        <v>43512</v>
      </c>
      <c r="S146" s="2263">
        <v>2.5</v>
      </c>
      <c r="T146" s="2263">
        <v>29.487906866199712</v>
      </c>
      <c r="U146" s="2263">
        <v>37.352479560092149</v>
      </c>
    </row>
    <row r="147" spans="18:21" x14ac:dyDescent="0.25">
      <c r="R147" s="2261">
        <v>43513</v>
      </c>
      <c r="S147" s="2263">
        <v>2.5</v>
      </c>
      <c r="T147" s="2263">
        <v>29.999019621954588</v>
      </c>
      <c r="U147" s="2263">
        <v>35.540237704805406</v>
      </c>
    </row>
    <row r="148" spans="18:21" x14ac:dyDescent="0.25">
      <c r="R148" s="2261">
        <v>43514</v>
      </c>
      <c r="S148" s="2263">
        <v>2.7</v>
      </c>
      <c r="T148" s="2263">
        <v>32.859277050069757</v>
      </c>
      <c r="U148" s="2263">
        <v>36.920992982429681</v>
      </c>
    </row>
    <row r="149" spans="18:21" x14ac:dyDescent="0.25">
      <c r="R149" s="2261">
        <v>43515</v>
      </c>
      <c r="S149" s="2263">
        <v>4.2</v>
      </c>
      <c r="T149" s="2263">
        <v>32.138173626388081</v>
      </c>
      <c r="U149" s="2263">
        <v>42.391377435221834</v>
      </c>
    </row>
    <row r="150" spans="18:21" x14ac:dyDescent="0.25">
      <c r="R150" s="2261">
        <v>43516</v>
      </c>
      <c r="S150" s="2263">
        <v>3.2</v>
      </c>
      <c r="T150" s="2263">
        <v>34.523471975866819</v>
      </c>
      <c r="U150" s="2263">
        <v>43.292296886612668</v>
      </c>
    </row>
    <row r="151" spans="18:21" x14ac:dyDescent="0.25">
      <c r="R151" s="2261">
        <v>43517</v>
      </c>
      <c r="S151" s="2263">
        <v>4.8</v>
      </c>
      <c r="T151" s="2263">
        <v>33.492745363398186</v>
      </c>
      <c r="U151" s="2263">
        <v>42.898680508098252</v>
      </c>
    </row>
    <row r="152" spans="18:21" x14ac:dyDescent="0.25">
      <c r="R152" s="2261">
        <v>43518</v>
      </c>
      <c r="S152" s="2263">
        <v>0.7</v>
      </c>
      <c r="T152" s="2263">
        <v>36.015299525507736</v>
      </c>
      <c r="U152" s="2263">
        <v>43.52583479383582</v>
      </c>
    </row>
    <row r="153" spans="18:21" x14ac:dyDescent="0.25">
      <c r="R153" s="2261">
        <v>43519</v>
      </c>
      <c r="S153" s="2263">
        <v>-3.7</v>
      </c>
      <c r="T153" s="2263">
        <v>34.927188061287076</v>
      </c>
      <c r="U153" s="2263">
        <v>42.880565435501033</v>
      </c>
    </row>
    <row r="154" spans="18:21" x14ac:dyDescent="0.25">
      <c r="R154" s="2261">
        <v>43520</v>
      </c>
      <c r="S154" s="2263">
        <v>-0.5</v>
      </c>
      <c r="T154" s="2263">
        <v>35.122625922887259</v>
      </c>
      <c r="U154" s="2263">
        <v>42.507480827840148</v>
      </c>
    </row>
    <row r="155" spans="18:21" x14ac:dyDescent="0.25">
      <c r="R155" s="2261">
        <v>43521</v>
      </c>
      <c r="S155" s="2263">
        <v>4.4000000000000004</v>
      </c>
      <c r="T155" s="2263">
        <v>36.235781016715237</v>
      </c>
      <c r="U155" s="2263">
        <v>46.051774485443595</v>
      </c>
    </row>
    <row r="156" spans="18:21" x14ac:dyDescent="0.25">
      <c r="R156" s="2261">
        <v>43522</v>
      </c>
      <c r="S156" s="2263">
        <v>6.3</v>
      </c>
      <c r="T156" s="2263">
        <v>33.862794730542667</v>
      </c>
      <c r="U156" s="2263">
        <v>52.149470138071926</v>
      </c>
    </row>
    <row r="157" spans="18:21" x14ac:dyDescent="0.25">
      <c r="R157" s="2261">
        <v>43523</v>
      </c>
      <c r="S157" s="2263">
        <v>4.9000000000000004</v>
      </c>
      <c r="T157" s="2263">
        <v>30.568875851930304</v>
      </c>
      <c r="U157" s="2263">
        <v>55.89859824415057</v>
      </c>
    </row>
    <row r="158" spans="18:21" x14ac:dyDescent="0.25">
      <c r="R158" s="2261">
        <v>43524</v>
      </c>
      <c r="S158" s="2263">
        <v>8.1</v>
      </c>
      <c r="T158" s="2263">
        <v>26.956583467319398</v>
      </c>
      <c r="U158" s="2263">
        <v>54.452973216329539</v>
      </c>
    </row>
    <row r="159" spans="18:21" x14ac:dyDescent="0.25">
      <c r="R159" s="2261">
        <v>43525</v>
      </c>
      <c r="S159" s="2263">
        <v>6.2</v>
      </c>
      <c r="T159" s="2263">
        <v>30.159439151520967</v>
      </c>
      <c r="U159" s="2263">
        <v>51.844586167716471</v>
      </c>
    </row>
    <row r="160" spans="18:21" x14ac:dyDescent="0.25">
      <c r="R160" s="2261">
        <v>43526</v>
      </c>
      <c r="S160" s="2263">
        <v>3</v>
      </c>
      <c r="T160" s="2263">
        <v>27.795928474276625</v>
      </c>
      <c r="U160" s="2263">
        <v>49.58388991260702</v>
      </c>
    </row>
    <row r="161" spans="18:21" x14ac:dyDescent="0.25">
      <c r="R161" s="2261">
        <v>43527</v>
      </c>
      <c r="S161" s="2263">
        <v>7.6</v>
      </c>
      <c r="T161" s="2263">
        <v>26.039926891737249</v>
      </c>
      <c r="U161" s="2263">
        <v>43.928190615342828</v>
      </c>
    </row>
    <row r="162" spans="18:21" x14ac:dyDescent="0.25">
      <c r="R162" s="2261">
        <v>43528</v>
      </c>
      <c r="S162" s="2263">
        <v>8.6</v>
      </c>
      <c r="T162" s="2263">
        <v>26.620917801124026</v>
      </c>
      <c r="U162" s="2263">
        <v>41.744671341556867</v>
      </c>
    </row>
    <row r="163" spans="18:21" x14ac:dyDescent="0.25">
      <c r="R163" s="2261">
        <v>43529</v>
      </c>
      <c r="S163" s="2263">
        <v>4.0999999999999996</v>
      </c>
      <c r="T163" s="2263">
        <v>29.880190370346099</v>
      </c>
      <c r="U163" s="2263">
        <v>42.986414551134423</v>
      </c>
    </row>
    <row r="164" spans="18:21" x14ac:dyDescent="0.25">
      <c r="R164" s="2261">
        <v>43530</v>
      </c>
      <c r="S164" s="2263">
        <v>5.6</v>
      </c>
      <c r="T164" s="2263">
        <v>27.954197941247784</v>
      </c>
      <c r="U164" s="2263">
        <v>43.055111003480846</v>
      </c>
    </row>
    <row r="165" spans="18:21" x14ac:dyDescent="0.25">
      <c r="R165" s="2261">
        <v>43531</v>
      </c>
      <c r="S165" s="2263">
        <v>8.5</v>
      </c>
      <c r="T165" s="2263">
        <v>25.845133770531699</v>
      </c>
      <c r="U165" s="2263">
        <v>38.831359505922173</v>
      </c>
    </row>
    <row r="166" spans="18:21" x14ac:dyDescent="0.25">
      <c r="R166" s="2261">
        <v>43532</v>
      </c>
      <c r="S166" s="2263">
        <v>6.7</v>
      </c>
      <c r="T166" s="2263">
        <v>26.301427872169725</v>
      </c>
      <c r="U166" s="2263">
        <v>34.212950179756568</v>
      </c>
    </row>
    <row r="167" spans="18:21" x14ac:dyDescent="0.25">
      <c r="R167" s="2261">
        <v>43533</v>
      </c>
      <c r="S167" s="2263">
        <v>6.7</v>
      </c>
      <c r="T167" s="2263">
        <v>25.08475607122692</v>
      </c>
      <c r="U167" s="2263">
        <v>32.359219639127495</v>
      </c>
    </row>
    <row r="168" spans="18:21" x14ac:dyDescent="0.25">
      <c r="R168" s="2261">
        <v>43534</v>
      </c>
      <c r="S168" s="2263">
        <v>7</v>
      </c>
      <c r="T168" s="2263">
        <v>26.507336488799314</v>
      </c>
      <c r="U168" s="2263">
        <v>26.294335306985776</v>
      </c>
    </row>
    <row r="169" spans="18:21" x14ac:dyDescent="0.25">
      <c r="R169" s="2261">
        <v>43535</v>
      </c>
      <c r="S169" s="2263">
        <v>1.8</v>
      </c>
      <c r="T169" s="2263">
        <v>32.172605558101672</v>
      </c>
      <c r="U169" s="2263">
        <v>24.100159005455122</v>
      </c>
    </row>
    <row r="170" spans="18:21" x14ac:dyDescent="0.25">
      <c r="R170" s="2261">
        <v>43536</v>
      </c>
      <c r="S170" s="2263">
        <v>2.5</v>
      </c>
      <c r="T170" s="2263">
        <v>31.697076028939378</v>
      </c>
      <c r="U170" s="2263">
        <v>27.826631837870067</v>
      </c>
    </row>
    <row r="171" spans="18:21" x14ac:dyDescent="0.25">
      <c r="R171" s="2261">
        <v>43537</v>
      </c>
      <c r="S171" s="2263">
        <v>4.8</v>
      </c>
      <c r="T171" s="2263">
        <v>30.590620823916883</v>
      </c>
      <c r="U171" s="2263">
        <v>27.169403909607222</v>
      </c>
    </row>
    <row r="172" spans="18:21" x14ac:dyDescent="0.25">
      <c r="R172" s="2261">
        <v>43538</v>
      </c>
      <c r="S172" s="2263">
        <v>4</v>
      </c>
      <c r="T172" s="2263">
        <v>31.111131674746453</v>
      </c>
      <c r="U172" s="2263">
        <v>30.636717491723036</v>
      </c>
    </row>
    <row r="173" spans="18:21" x14ac:dyDescent="0.25">
      <c r="R173" s="2261">
        <v>43539</v>
      </c>
      <c r="S173" s="2263">
        <v>6.5</v>
      </c>
      <c r="T173" s="2263">
        <v>28.898285260422455</v>
      </c>
      <c r="U173" s="2263">
        <v>29.709241773153778</v>
      </c>
    </row>
    <row r="174" spans="18:21" x14ac:dyDescent="0.25">
      <c r="R174" s="2261">
        <v>43540</v>
      </c>
      <c r="S174" s="2263">
        <v>6</v>
      </c>
      <c r="T174" s="2263">
        <v>26.98227080345897</v>
      </c>
      <c r="U174" s="2263">
        <v>31.775819513574262</v>
      </c>
    </row>
    <row r="175" spans="18:21" x14ac:dyDescent="0.25">
      <c r="R175" s="2261">
        <v>43541</v>
      </c>
      <c r="S175" s="2263">
        <v>9</v>
      </c>
      <c r="T175" s="2263">
        <v>22.69879795305074</v>
      </c>
      <c r="U175" s="2263">
        <v>36.601536823755744</v>
      </c>
    </row>
    <row r="176" spans="18:21" x14ac:dyDescent="0.25">
      <c r="R176" s="2261">
        <v>43542</v>
      </c>
      <c r="S176" s="2263">
        <v>3.4</v>
      </c>
      <c r="T176" s="2263">
        <v>29.743546027784198</v>
      </c>
      <c r="U176" s="2263">
        <v>40.941477272441013</v>
      </c>
    </row>
    <row r="177" spans="18:21" x14ac:dyDescent="0.25">
      <c r="R177" s="2261">
        <v>43543</v>
      </c>
      <c r="S177" s="2263">
        <v>2.1</v>
      </c>
      <c r="T177" s="2263">
        <v>32.765146850513268</v>
      </c>
      <c r="U177" s="2263">
        <v>43.875960982849371</v>
      </c>
    </row>
    <row r="178" spans="18:21" x14ac:dyDescent="0.25">
      <c r="R178" s="2261">
        <v>43544</v>
      </c>
      <c r="S178" s="2263">
        <v>2.4</v>
      </c>
      <c r="T178" s="2263">
        <v>31.729359523485847</v>
      </c>
      <c r="U178" s="2263">
        <v>41.536582747472551</v>
      </c>
    </row>
    <row r="179" spans="18:21" x14ac:dyDescent="0.25">
      <c r="R179" s="2261">
        <v>43545</v>
      </c>
      <c r="S179" s="2263">
        <v>5.3</v>
      </c>
      <c r="T179" s="2263">
        <v>29.997110309910518</v>
      </c>
      <c r="U179" s="2263">
        <v>41.408745408744373</v>
      </c>
    </row>
    <row r="180" spans="18:21" x14ac:dyDescent="0.25">
      <c r="R180" s="2261">
        <v>43546</v>
      </c>
      <c r="S180" s="2263">
        <v>8.3000000000000007</v>
      </c>
      <c r="T180" s="2263">
        <v>25.401073410652863</v>
      </c>
      <c r="U180" s="2263">
        <v>37.573922128245727</v>
      </c>
    </row>
    <row r="181" spans="18:21" x14ac:dyDescent="0.25">
      <c r="R181" s="2261">
        <v>43547</v>
      </c>
      <c r="S181" s="2263">
        <v>10</v>
      </c>
      <c r="T181" s="2263">
        <v>18.938413159926736</v>
      </c>
      <c r="U181" s="2263">
        <v>37.353310295972392</v>
      </c>
    </row>
    <row r="182" spans="18:21" x14ac:dyDescent="0.25">
      <c r="R182" s="2261">
        <v>43548</v>
      </c>
      <c r="S182" s="2263">
        <v>7.6</v>
      </c>
      <c r="T182" s="2263">
        <v>21.386289952934806</v>
      </c>
      <c r="U182" s="2263">
        <v>29.290768986139913</v>
      </c>
    </row>
    <row r="183" spans="18:21" x14ac:dyDescent="0.25">
      <c r="R183" s="2261">
        <v>43549</v>
      </c>
      <c r="S183" s="2263">
        <v>3.6</v>
      </c>
      <c r="T183" s="2263">
        <v>26.880412961038012</v>
      </c>
      <c r="U183" s="2263">
        <v>31.323485401584218</v>
      </c>
    </row>
    <row r="184" spans="18:21" x14ac:dyDescent="0.25">
      <c r="R184" s="2261">
        <v>43550</v>
      </c>
      <c r="S184" s="2263">
        <v>4.4000000000000004</v>
      </c>
      <c r="T184" s="2263">
        <v>28.745745599254228</v>
      </c>
      <c r="U184" s="2263">
        <v>36.763187464217204</v>
      </c>
    </row>
    <row r="185" spans="18:21" x14ac:dyDescent="0.25">
      <c r="R185" s="2261">
        <v>43551</v>
      </c>
      <c r="S185" s="2263">
        <v>4.7</v>
      </c>
      <c r="T185" s="2263">
        <v>29.874677284941406</v>
      </c>
      <c r="U185" s="2263">
        <v>35.210845068172816</v>
      </c>
    </row>
    <row r="186" spans="18:21" x14ac:dyDescent="0.25">
      <c r="R186" s="2261">
        <v>43552</v>
      </c>
      <c r="S186" s="2263">
        <v>6.7</v>
      </c>
      <c r="T186" s="2263">
        <v>29.495741727516915</v>
      </c>
      <c r="U186" s="2263">
        <v>31.624568922625674</v>
      </c>
    </row>
    <row r="187" spans="18:21" x14ac:dyDescent="0.25">
      <c r="R187" s="2261">
        <v>43553</v>
      </c>
      <c r="S187" s="2263">
        <v>6.4</v>
      </c>
      <c r="T187" s="2263">
        <v>24.309684036811838</v>
      </c>
      <c r="U187" s="2263">
        <v>29.47019771179885</v>
      </c>
    </row>
    <row r="188" spans="18:21" x14ac:dyDescent="0.25">
      <c r="R188" s="2261">
        <v>43554</v>
      </c>
      <c r="S188" s="2263">
        <v>7.7</v>
      </c>
      <c r="T188" s="2263">
        <v>18.967718093694739</v>
      </c>
      <c r="U188" s="2263">
        <v>24.797161645614342</v>
      </c>
    </row>
    <row r="189" spans="18:21" x14ac:dyDescent="0.25">
      <c r="R189" s="2261">
        <v>43555</v>
      </c>
      <c r="S189" s="2263">
        <v>9.3000000000000007</v>
      </c>
      <c r="T189" s="2263">
        <v>19.67030167188345</v>
      </c>
      <c r="U189" s="2263">
        <v>23.261852133735246</v>
      </c>
    </row>
    <row r="190" spans="18:21" x14ac:dyDescent="0.25">
      <c r="R190" s="2261"/>
      <c r="S190" s="2263"/>
      <c r="T190" s="2263"/>
      <c r="U190" s="2263"/>
    </row>
    <row r="191" spans="18:21" x14ac:dyDescent="0.25">
      <c r="S191" s="2263"/>
      <c r="T191" s="2263"/>
    </row>
    <row r="192" spans="18:21" x14ac:dyDescent="0.25">
      <c r="S192" s="2263"/>
    </row>
  </sheetData>
  <mergeCells count="11">
    <mergeCell ref="O2:Q2"/>
    <mergeCell ref="A2:N2"/>
    <mergeCell ref="B4:P4"/>
    <mergeCell ref="B5:C6"/>
    <mergeCell ref="D5:E6"/>
    <mergeCell ref="F5:F6"/>
    <mergeCell ref="G5:H6"/>
    <mergeCell ref="I5:I6"/>
    <mergeCell ref="M6:M7"/>
    <mergeCell ref="N6:N7"/>
    <mergeCell ref="J5:P5"/>
  </mergeCells>
  <pageMargins left="0.6692913385826772" right="0.19685039370078741" top="0.31496062992125984" bottom="0.19685039370078741" header="0.23622047244094491" footer="0.15748031496062992"/>
  <pageSetup paperSize="9" firstPageNumber="35" orientation="landscape" useFirstPageNumber="1" r:id="rId1"/>
  <headerFooter scaleWithDoc="0" alignWithMargins="0">
    <oddFooter>&amp;C57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0"/>
  <sheetViews>
    <sheetView view="pageBreakPreview" zoomScaleNormal="100" zoomScaleSheetLayoutView="100" workbookViewId="0"/>
  </sheetViews>
  <sheetFormatPr defaultRowHeight="12.75" x14ac:dyDescent="0.2"/>
  <cols>
    <col min="1" max="17" width="7.7109375" style="262" customWidth="1"/>
    <col min="18" max="18" width="1.7109375" style="262" customWidth="1"/>
    <col min="19" max="16384" width="9.140625" style="262"/>
  </cols>
  <sheetData>
    <row r="2" spans="1:25" ht="16.5" thickBot="1" x14ac:dyDescent="0.25">
      <c r="A2" s="2324" t="s">
        <v>404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2324"/>
      <c r="O2" s="2324"/>
      <c r="P2" s="2627" t="s">
        <v>804</v>
      </c>
      <c r="Q2" s="2627"/>
      <c r="R2" s="2627"/>
    </row>
    <row r="3" spans="1:25" ht="24.75" customHeight="1" x14ac:dyDescent="0.2">
      <c r="B3" s="2856" t="s">
        <v>732</v>
      </c>
      <c r="C3" s="2856"/>
      <c r="D3" s="2856"/>
      <c r="E3" s="2856"/>
      <c r="F3" s="2856"/>
      <c r="G3" s="2856"/>
      <c r="H3" s="2856"/>
      <c r="I3" s="2856"/>
      <c r="J3" s="2856"/>
      <c r="K3" s="2856"/>
      <c r="L3" s="2856"/>
      <c r="M3" s="2856"/>
      <c r="N3" s="2856"/>
      <c r="O3" s="2856"/>
      <c r="P3" s="2856"/>
      <c r="Q3" s="2856"/>
    </row>
    <row r="4" spans="1:25" s="498" customFormat="1" ht="18" customHeight="1" x14ac:dyDescent="0.2">
      <c r="A4" s="719"/>
      <c r="B4" s="2871" t="str">
        <f>' 57'!A8</f>
        <v xml:space="preserve"> říjen</v>
      </c>
      <c r="C4" s="2874"/>
      <c r="D4" s="2875" t="str">
        <f>' 57'!A9</f>
        <v xml:space="preserve"> listopad</v>
      </c>
      <c r="E4" s="2874"/>
      <c r="F4" s="2875" t="str">
        <f>' 57'!A10</f>
        <v xml:space="preserve"> prosinec</v>
      </c>
      <c r="G4" s="2874"/>
      <c r="H4" s="2875" t="str">
        <f>' 57'!A11</f>
        <v xml:space="preserve"> leden</v>
      </c>
      <c r="I4" s="2874"/>
      <c r="J4" s="2875" t="str">
        <f>' 57'!A12</f>
        <v xml:space="preserve"> únor</v>
      </c>
      <c r="K4" s="2874"/>
      <c r="L4" s="2875" t="str">
        <f>' 57'!A13</f>
        <v xml:space="preserve"> březen</v>
      </c>
      <c r="M4" s="2876"/>
      <c r="N4" s="2870" t="str">
        <f>' 57'!A14</f>
        <v>celkem</v>
      </c>
      <c r="O4" s="2871"/>
      <c r="P4" s="2873" t="str">
        <f>' 15'!D6</f>
        <v>meziroční změna</v>
      </c>
      <c r="Q4" s="2872" t="s">
        <v>113</v>
      </c>
      <c r="R4" s="709"/>
      <c r="T4" s="262"/>
      <c r="U4" s="262"/>
    </row>
    <row r="5" spans="1:25" s="498" customFormat="1" ht="13.5" customHeight="1" x14ac:dyDescent="0.2">
      <c r="A5" s="2469" t="str">
        <f>' 57'!A7</f>
        <v>období</v>
      </c>
      <c r="B5" s="2871"/>
      <c r="C5" s="2874"/>
      <c r="D5" s="2875"/>
      <c r="E5" s="2874"/>
      <c r="F5" s="2875"/>
      <c r="G5" s="2874"/>
      <c r="H5" s="2875"/>
      <c r="I5" s="2874"/>
      <c r="J5" s="2875"/>
      <c r="K5" s="2874"/>
      <c r="L5" s="2875"/>
      <c r="M5" s="2876"/>
      <c r="N5" s="2870"/>
      <c r="O5" s="2871"/>
      <c r="P5" s="2873"/>
      <c r="Q5" s="2872"/>
      <c r="R5" s="709"/>
      <c r="T5" s="262"/>
      <c r="U5" s="262"/>
    </row>
    <row r="6" spans="1:25" s="498" customFormat="1" ht="12" customHeight="1" x14ac:dyDescent="0.2">
      <c r="A6" s="2534"/>
      <c r="B6" s="1385" t="s">
        <v>494</v>
      </c>
      <c r="C6" s="717" t="s">
        <v>50</v>
      </c>
      <c r="D6" s="1387" t="s">
        <v>494</v>
      </c>
      <c r="E6" s="717" t="s">
        <v>50</v>
      </c>
      <c r="F6" s="1387" t="s">
        <v>494</v>
      </c>
      <c r="G6" s="717" t="s">
        <v>50</v>
      </c>
      <c r="H6" s="1387" t="s">
        <v>494</v>
      </c>
      <c r="I6" s="717" t="s">
        <v>50</v>
      </c>
      <c r="J6" s="1387" t="s">
        <v>494</v>
      </c>
      <c r="K6" s="717" t="s">
        <v>50</v>
      </c>
      <c r="L6" s="1387" t="s">
        <v>494</v>
      </c>
      <c r="M6" s="1917" t="s">
        <v>50</v>
      </c>
      <c r="N6" s="1389" t="s">
        <v>494</v>
      </c>
      <c r="O6" s="717" t="s">
        <v>50</v>
      </c>
      <c r="P6" s="725" t="s">
        <v>51</v>
      </c>
      <c r="Q6" s="557" t="s">
        <v>114</v>
      </c>
      <c r="R6" s="710"/>
    </row>
    <row r="7" spans="1:25" s="498" customFormat="1" ht="15" customHeight="1" x14ac:dyDescent="0.2">
      <c r="A7" s="720" t="s">
        <v>108</v>
      </c>
      <c r="B7" s="1386">
        <v>710.6</v>
      </c>
      <c r="C7" s="718">
        <v>7521.6</v>
      </c>
      <c r="D7" s="1388">
        <v>866.5</v>
      </c>
      <c r="E7" s="718">
        <v>9150.7000000000007</v>
      </c>
      <c r="F7" s="1388">
        <v>1167.8</v>
      </c>
      <c r="G7" s="718">
        <v>12332.7</v>
      </c>
      <c r="H7" s="1388">
        <v>1399.0160000000001</v>
      </c>
      <c r="I7" s="718">
        <v>14821.611000000001</v>
      </c>
      <c r="J7" s="1388">
        <v>1139.2750000000001</v>
      </c>
      <c r="K7" s="718">
        <v>12064.179</v>
      </c>
      <c r="L7" s="1388">
        <v>982.36599999999999</v>
      </c>
      <c r="M7" s="1386">
        <v>10411.357</v>
      </c>
      <c r="N7" s="711">
        <v>6265.5569999999989</v>
      </c>
      <c r="O7" s="718">
        <v>66302.147000000012</v>
      </c>
      <c r="P7" s="726">
        <v>6.7739499309056673E-3</v>
      </c>
      <c r="Q7" s="712">
        <v>1.6135176651305683</v>
      </c>
      <c r="R7" s="697"/>
      <c r="S7" s="504"/>
    </row>
    <row r="8" spans="1:25" s="498" customFormat="1" ht="15" customHeight="1" x14ac:dyDescent="0.2">
      <c r="A8" s="1482" t="s">
        <v>109</v>
      </c>
      <c r="B8" s="49">
        <v>763.51499999999999</v>
      </c>
      <c r="C8" s="157">
        <v>8076.4859999999999</v>
      </c>
      <c r="D8" s="61">
        <v>861.87199999999996</v>
      </c>
      <c r="E8" s="157">
        <v>9114.9860000000008</v>
      </c>
      <c r="F8" s="61">
        <v>1401.42</v>
      </c>
      <c r="G8" s="157">
        <v>14848.843000000001</v>
      </c>
      <c r="H8" s="61">
        <v>1234.4269999999999</v>
      </c>
      <c r="I8" s="157">
        <v>13072.396000000001</v>
      </c>
      <c r="J8" s="61">
        <v>1144.1590000000001</v>
      </c>
      <c r="K8" s="157">
        <v>12126.632</v>
      </c>
      <c r="L8" s="61">
        <v>922.88499999999999</v>
      </c>
      <c r="M8" s="49">
        <v>9778.6669999999995</v>
      </c>
      <c r="N8" s="502">
        <v>6328.2780000000002</v>
      </c>
      <c r="O8" s="157">
        <v>67018.009999999995</v>
      </c>
      <c r="P8" s="727">
        <v>1.0010442806601454E-2</v>
      </c>
      <c r="Q8" s="503">
        <v>1.4505811571940603</v>
      </c>
      <c r="R8" s="709"/>
      <c r="S8" s="504"/>
    </row>
    <row r="9" spans="1:25" s="498" customFormat="1" ht="15" customHeight="1" x14ac:dyDescent="0.2">
      <c r="A9" s="1482" t="s">
        <v>110</v>
      </c>
      <c r="B9" s="1386">
        <v>663.22</v>
      </c>
      <c r="C9" s="718">
        <v>7007.1710000000003</v>
      </c>
      <c r="D9" s="1388">
        <v>969.97799999999995</v>
      </c>
      <c r="E9" s="718">
        <v>10265.929</v>
      </c>
      <c r="F9" s="1388">
        <v>1027.538</v>
      </c>
      <c r="G9" s="718">
        <v>10876.135</v>
      </c>
      <c r="H9" s="1388">
        <v>1150.152718964214</v>
      </c>
      <c r="I9" s="718">
        <v>12184.074969336983</v>
      </c>
      <c r="J9" s="1388">
        <v>1351.7362820715771</v>
      </c>
      <c r="K9" s="718">
        <v>14288.89604190633</v>
      </c>
      <c r="L9" s="1388">
        <v>818.48870424731592</v>
      </c>
      <c r="M9" s="1386">
        <v>8642.7398017646574</v>
      </c>
      <c r="N9" s="711">
        <v>5981.1137052831064</v>
      </c>
      <c r="O9" s="718">
        <v>63264.945813007973</v>
      </c>
      <c r="P9" s="726">
        <v>-5.4859204149516484E-2</v>
      </c>
      <c r="Q9" s="712">
        <v>2.26987640588308</v>
      </c>
      <c r="R9" s="709"/>
      <c r="S9" s="504"/>
    </row>
    <row r="10" spans="1:25" s="498" customFormat="1" ht="15" customHeight="1" x14ac:dyDescent="0.2">
      <c r="A10" s="1482" t="s">
        <v>111</v>
      </c>
      <c r="B10" s="49">
        <v>675.91574471473245</v>
      </c>
      <c r="C10" s="157">
        <v>7162.198570647528</v>
      </c>
      <c r="D10" s="61">
        <v>843.23652829026798</v>
      </c>
      <c r="E10" s="157">
        <v>8922.5428929804548</v>
      </c>
      <c r="F10" s="61">
        <v>1139.4112230207277</v>
      </c>
      <c r="G10" s="157">
        <v>12058.205528021455</v>
      </c>
      <c r="H10" s="61">
        <v>1218.8497111331289</v>
      </c>
      <c r="I10" s="157">
        <v>12900.746566228467</v>
      </c>
      <c r="J10" s="61">
        <v>1057.8779864947935</v>
      </c>
      <c r="K10" s="157">
        <v>11206.59553995904</v>
      </c>
      <c r="L10" s="61">
        <v>1088.3776126372027</v>
      </c>
      <c r="M10" s="49">
        <v>11519.87842207784</v>
      </c>
      <c r="N10" s="502">
        <v>6023.6688062908543</v>
      </c>
      <c r="O10" s="157">
        <v>63770.167519914787</v>
      </c>
      <c r="P10" s="727">
        <v>7.1149125571980127E-3</v>
      </c>
      <c r="Q10" s="503">
        <v>1.5375870455709169</v>
      </c>
      <c r="R10" s="709"/>
      <c r="S10" s="504"/>
    </row>
    <row r="11" spans="1:25" s="498" customFormat="1" ht="15" customHeight="1" x14ac:dyDescent="0.2">
      <c r="A11" s="1482" t="s">
        <v>112</v>
      </c>
      <c r="B11" s="1386">
        <v>640.63402815943982</v>
      </c>
      <c r="C11" s="718">
        <v>6815.7912705480539</v>
      </c>
      <c r="D11" s="1388">
        <v>888.01681308815967</v>
      </c>
      <c r="E11" s="718">
        <v>9446.3862992596823</v>
      </c>
      <c r="F11" s="1388">
        <v>1026.0916529000576</v>
      </c>
      <c r="G11" s="718">
        <v>10956.42094707764</v>
      </c>
      <c r="H11" s="1388">
        <v>1067.2189823894366</v>
      </c>
      <c r="I11" s="718">
        <v>11367.915214608951</v>
      </c>
      <c r="J11" s="1388">
        <v>895.1422639479274</v>
      </c>
      <c r="K11" s="718">
        <v>9518.2482044254375</v>
      </c>
      <c r="L11" s="1388">
        <v>748.45325098671799</v>
      </c>
      <c r="M11" s="1386">
        <v>7950.6623733872002</v>
      </c>
      <c r="N11" s="711">
        <v>5265.5569914717389</v>
      </c>
      <c r="O11" s="718">
        <v>56055.424309306967</v>
      </c>
      <c r="P11" s="726">
        <v>-0.12585549425084208</v>
      </c>
      <c r="Q11" s="712">
        <v>4.0753507424475162</v>
      </c>
      <c r="R11" s="709"/>
      <c r="S11" s="504"/>
    </row>
    <row r="12" spans="1:25" s="498" customFormat="1" ht="15" customHeight="1" x14ac:dyDescent="0.2">
      <c r="A12" s="1482" t="s">
        <v>193</v>
      </c>
      <c r="B12" s="49">
        <v>566.62856014040869</v>
      </c>
      <c r="C12" s="157">
        <v>6020.7610624566441</v>
      </c>
      <c r="D12" s="61">
        <v>766.97119050284277</v>
      </c>
      <c r="E12" s="157">
        <v>8146.4558336066393</v>
      </c>
      <c r="F12" s="61">
        <v>987.85235387203875</v>
      </c>
      <c r="G12" s="157">
        <v>10483.284644953816</v>
      </c>
      <c r="H12" s="61">
        <v>1081.280644710429</v>
      </c>
      <c r="I12" s="157">
        <v>11492.757934199999</v>
      </c>
      <c r="J12" s="61">
        <v>989.86689164730865</v>
      </c>
      <c r="K12" s="157">
        <v>10525.401338</v>
      </c>
      <c r="L12" s="61">
        <v>865.53252041105134</v>
      </c>
      <c r="M12" s="49">
        <v>9201.9026437999983</v>
      </c>
      <c r="N12" s="502">
        <v>5258.1321612840793</v>
      </c>
      <c r="O12" s="157">
        <v>55870.563457017095</v>
      </c>
      <c r="P12" s="727">
        <v>-1.4100749834604575E-3</v>
      </c>
      <c r="Q12" s="503">
        <v>4.0467793138760877</v>
      </c>
      <c r="R12" s="709"/>
      <c r="S12" s="504"/>
    </row>
    <row r="13" spans="1:25" ht="15" customHeight="1" x14ac:dyDescent="0.2">
      <c r="A13" s="1482" t="s">
        <v>287</v>
      </c>
      <c r="B13" s="1386">
        <v>692.05393090006339</v>
      </c>
      <c r="C13" s="718">
        <v>7391.5791675299615</v>
      </c>
      <c r="D13" s="1388">
        <v>806.01640285208839</v>
      </c>
      <c r="E13" s="718">
        <v>8590.0429818340017</v>
      </c>
      <c r="F13" s="1388">
        <v>902.96207371918115</v>
      </c>
      <c r="G13" s="718">
        <v>9616.835897712017</v>
      </c>
      <c r="H13" s="1388">
        <v>1187.264788615279</v>
      </c>
      <c r="I13" s="718">
        <v>12664.390614999998</v>
      </c>
      <c r="J13" s="1388">
        <v>894.9775109236499</v>
      </c>
      <c r="K13" s="718">
        <v>9546.7534078000026</v>
      </c>
      <c r="L13" s="1388">
        <v>894.92809451256755</v>
      </c>
      <c r="M13" s="1386">
        <v>9564.2893909999984</v>
      </c>
      <c r="N13" s="711">
        <v>5378.2028015228298</v>
      </c>
      <c r="O13" s="718">
        <v>57373.891460875981</v>
      </c>
      <c r="P13" s="726">
        <v>2.2835226760338449E-2</v>
      </c>
      <c r="Q13" s="712">
        <v>3.9662660010240658</v>
      </c>
      <c r="R13" s="593"/>
      <c r="S13" s="504"/>
    </row>
    <row r="14" spans="1:25" ht="15" customHeight="1" x14ac:dyDescent="0.2">
      <c r="A14" s="1482" t="s">
        <v>393</v>
      </c>
      <c r="B14" s="49">
        <v>769.56834511857073</v>
      </c>
      <c r="C14" s="157">
        <v>8214.4376680000005</v>
      </c>
      <c r="D14" s="61">
        <v>974.72660043127769</v>
      </c>
      <c r="E14" s="157">
        <v>10409.769130199998</v>
      </c>
      <c r="F14" s="61">
        <v>1176.860669189386</v>
      </c>
      <c r="G14" s="157">
        <v>12587.1541784</v>
      </c>
      <c r="H14" s="61">
        <v>1455.6830724201873</v>
      </c>
      <c r="I14" s="157">
        <v>15541.281418539998</v>
      </c>
      <c r="J14" s="61">
        <v>1021.1104080142384</v>
      </c>
      <c r="K14" s="157">
        <v>10896.085830173</v>
      </c>
      <c r="L14" s="61">
        <v>803.47995264261647</v>
      </c>
      <c r="M14" s="49">
        <v>8576.2482760000003</v>
      </c>
      <c r="N14" s="502">
        <v>6201.4290478162766</v>
      </c>
      <c r="O14" s="157">
        <v>66224.976501312995</v>
      </c>
      <c r="P14" s="727">
        <v>0.15306716326508765</v>
      </c>
      <c r="Q14" s="503">
        <v>1.9713351254480289</v>
      </c>
      <c r="R14" s="593"/>
      <c r="S14" s="504"/>
    </row>
    <row r="15" spans="1:25" ht="15" customHeight="1" x14ac:dyDescent="0.2">
      <c r="A15" s="1482" t="s">
        <v>589</v>
      </c>
      <c r="B15" s="1386">
        <v>657.3441964893608</v>
      </c>
      <c r="C15" s="718">
        <v>7004.39455672232</v>
      </c>
      <c r="D15" s="1388">
        <v>947.05070711760902</v>
      </c>
      <c r="E15" s="718">
        <v>10095.151836360221</v>
      </c>
      <c r="F15" s="1388">
        <v>1079.9249565070677</v>
      </c>
      <c r="G15" s="718">
        <v>11511.778019419886</v>
      </c>
      <c r="H15" s="1388">
        <v>1083.5036572418198</v>
      </c>
      <c r="I15" s="718">
        <v>11552.479003624998</v>
      </c>
      <c r="J15" s="1388">
        <v>1157.3341365416989</v>
      </c>
      <c r="K15" s="718">
        <v>12345.273394016001</v>
      </c>
      <c r="L15" s="1388">
        <v>1097.0923047483834</v>
      </c>
      <c r="M15" s="1386">
        <v>11698.814337270996</v>
      </c>
      <c r="N15" s="711">
        <v>6022.2499586459398</v>
      </c>
      <c r="O15" s="718">
        <v>64207.891147414426</v>
      </c>
      <c r="P15" s="726">
        <v>-2.8893193454084826E-2</v>
      </c>
      <c r="Q15" s="712">
        <v>2.3911699948796716</v>
      </c>
      <c r="R15" s="593"/>
      <c r="S15" s="504"/>
    </row>
    <row r="16" spans="1:25" ht="15" customHeight="1" x14ac:dyDescent="0.2">
      <c r="A16" s="717" t="s">
        <v>731</v>
      </c>
      <c r="B16" s="49">
        <f>' 56'!B9</f>
        <v>644.61475055770859</v>
      </c>
      <c r="C16" s="157">
        <f>' 56'!H9</f>
        <v>6879.1609504130747</v>
      </c>
      <c r="D16" s="61">
        <f>' 56'!B10</f>
        <v>914.13153929762188</v>
      </c>
      <c r="E16" s="157">
        <f>' 56'!H10</f>
        <v>9750.9261183707767</v>
      </c>
      <c r="F16" s="61">
        <f>' 56'!B11</f>
        <v>1094.8836617484235</v>
      </c>
      <c r="G16" s="157">
        <f>' 56'!H11</f>
        <v>11691.339079763078</v>
      </c>
      <c r="H16" s="61">
        <f>' 56'!B12</f>
        <v>1283.8185314330176</v>
      </c>
      <c r="I16" s="157">
        <f>' 56'!H12</f>
        <v>13725.126786441002</v>
      </c>
      <c r="J16" s="61">
        <f>' 56'!B13</f>
        <v>1003.4430157770646</v>
      </c>
      <c r="K16" s="157">
        <f>' 56'!H13</f>
        <v>10719.004859393001</v>
      </c>
      <c r="L16" s="61">
        <f>' 56'!B14</f>
        <v>844.24526354596594</v>
      </c>
      <c r="M16" s="49">
        <f>' 56'!H14</f>
        <v>9009.0320858309988</v>
      </c>
      <c r="N16" s="502">
        <f>B16+D16+F16+H16+J16+L16</f>
        <v>5785.1367623598017</v>
      </c>
      <c r="O16" s="157">
        <f>C16+E16+G16+I16+K16+M16</f>
        <v>61774.589880211934</v>
      </c>
      <c r="P16" s="727">
        <f>(N16-N15)/N15</f>
        <v>-3.9372858634956327E-2</v>
      </c>
      <c r="Q16" s="503">
        <f>' 57'!J14</f>
        <v>3.6877764976958525</v>
      </c>
      <c r="R16" s="675"/>
      <c r="S16" s="504"/>
      <c r="T16" s="1963"/>
      <c r="U16" s="1963"/>
      <c r="V16" s="1963"/>
      <c r="W16" s="1963"/>
      <c r="X16" s="1963"/>
      <c r="Y16" s="1963"/>
    </row>
    <row r="17" spans="1:17" ht="7.5" customHeight="1" x14ac:dyDescent="0.2">
      <c r="A17" s="1375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1376"/>
      <c r="N17" s="559"/>
      <c r="O17" s="559"/>
      <c r="P17" s="559"/>
      <c r="Q17" s="1286"/>
    </row>
    <row r="18" spans="1:17" x14ac:dyDescent="0.2">
      <c r="A18" s="382"/>
      <c r="B18" s="382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</row>
    <row r="19" spans="1:17" x14ac:dyDescent="0.2">
      <c r="A19" s="382"/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</row>
    <row r="20" spans="1:17" x14ac:dyDescent="0.2">
      <c r="A20" s="382"/>
      <c r="B20" s="382"/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</row>
    <row r="21" spans="1:17" x14ac:dyDescent="0.2">
      <c r="A21" s="382"/>
      <c r="B21" s="382"/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</row>
    <row r="22" spans="1:17" x14ac:dyDescent="0.2">
      <c r="A22" s="382"/>
      <c r="B22" s="382"/>
      <c r="C22" s="382"/>
      <c r="D22" s="382"/>
      <c r="E22" s="499" t="str">
        <f>B4</f>
        <v xml:space="preserve"> říjen</v>
      </c>
      <c r="F22" s="499" t="str">
        <f>D4</f>
        <v xml:space="preserve"> listopad</v>
      </c>
      <c r="G22" s="499" t="str">
        <f>F4</f>
        <v xml:space="preserve"> prosinec</v>
      </c>
      <c r="H22" s="499" t="str">
        <f>H4</f>
        <v xml:space="preserve"> leden</v>
      </c>
      <c r="I22" s="499" t="str">
        <f>J4</f>
        <v xml:space="preserve"> únor</v>
      </c>
      <c r="J22" s="499" t="str">
        <f>L4</f>
        <v xml:space="preserve"> březen</v>
      </c>
      <c r="K22" s="382"/>
      <c r="L22" s="382"/>
      <c r="M22" s="382"/>
      <c r="N22" s="382"/>
      <c r="O22" s="382"/>
      <c r="P22" s="382"/>
    </row>
    <row r="23" spans="1:17" x14ac:dyDescent="0.2">
      <c r="A23" s="382"/>
      <c r="B23" s="382"/>
      <c r="C23" s="382"/>
      <c r="D23" s="382" t="str">
        <f>A7</f>
        <v>2009/10</v>
      </c>
      <c r="E23" s="500">
        <f>B7</f>
        <v>710.6</v>
      </c>
      <c r="F23" s="500">
        <f>D7</f>
        <v>866.5</v>
      </c>
      <c r="G23" s="500">
        <f>F7</f>
        <v>1167.8</v>
      </c>
      <c r="H23" s="500">
        <f>H7</f>
        <v>1399.0160000000001</v>
      </c>
      <c r="I23" s="500">
        <f>J7</f>
        <v>1139.2750000000001</v>
      </c>
      <c r="J23" s="500">
        <f>L7</f>
        <v>982.36599999999999</v>
      </c>
      <c r="K23" s="36">
        <f>SUM(E23:J23)</f>
        <v>6265.5569999999989</v>
      </c>
      <c r="L23" s="382"/>
      <c r="M23" s="382"/>
      <c r="N23" s="382"/>
      <c r="O23" s="382"/>
      <c r="P23" s="382"/>
    </row>
    <row r="24" spans="1:17" x14ac:dyDescent="0.2">
      <c r="A24" s="382"/>
      <c r="B24" s="382"/>
      <c r="C24" s="382"/>
      <c r="D24" s="382" t="str">
        <f t="shared" ref="D24:D32" si="0">A8</f>
        <v>2010/11</v>
      </c>
      <c r="E24" s="500">
        <f t="shared" ref="E24:E32" si="1">B8</f>
        <v>763.51499999999999</v>
      </c>
      <c r="F24" s="500">
        <f t="shared" ref="F24:F31" si="2">D8</f>
        <v>861.87199999999996</v>
      </c>
      <c r="G24" s="500">
        <f t="shared" ref="G24:G32" si="3">F8</f>
        <v>1401.42</v>
      </c>
      <c r="H24" s="500">
        <f t="shared" ref="H24:H32" si="4">H8</f>
        <v>1234.4269999999999</v>
      </c>
      <c r="I24" s="500">
        <f t="shared" ref="I24:I32" si="5">J8</f>
        <v>1144.1590000000001</v>
      </c>
      <c r="J24" s="500">
        <f t="shared" ref="J24:J32" si="6">L8</f>
        <v>922.88499999999999</v>
      </c>
      <c r="K24" s="36">
        <f t="shared" ref="K24:K32" si="7">SUM(E24:J24)</f>
        <v>6328.2780000000002</v>
      </c>
      <c r="L24" s="382"/>
      <c r="M24" s="382"/>
      <c r="N24" s="382"/>
      <c r="O24" s="382"/>
      <c r="P24" s="382"/>
    </row>
    <row r="25" spans="1:17" x14ac:dyDescent="0.2">
      <c r="A25" s="382"/>
      <c r="B25" s="382"/>
      <c r="C25" s="382"/>
      <c r="D25" s="382" t="str">
        <f t="shared" si="0"/>
        <v>2011/12</v>
      </c>
      <c r="E25" s="500">
        <f t="shared" si="1"/>
        <v>663.22</v>
      </c>
      <c r="F25" s="500">
        <f t="shared" si="2"/>
        <v>969.97799999999995</v>
      </c>
      <c r="G25" s="500">
        <f t="shared" si="3"/>
        <v>1027.538</v>
      </c>
      <c r="H25" s="500">
        <f t="shared" si="4"/>
        <v>1150.152718964214</v>
      </c>
      <c r="I25" s="500">
        <f t="shared" si="5"/>
        <v>1351.7362820715771</v>
      </c>
      <c r="J25" s="500">
        <f t="shared" si="6"/>
        <v>818.48870424731592</v>
      </c>
      <c r="K25" s="36">
        <f t="shared" si="7"/>
        <v>5981.1137052831064</v>
      </c>
      <c r="L25" s="382"/>
      <c r="M25" s="382"/>
      <c r="N25" s="382"/>
      <c r="O25" s="382"/>
      <c r="P25" s="382"/>
    </row>
    <row r="26" spans="1:17" x14ac:dyDescent="0.2">
      <c r="A26" s="382"/>
      <c r="B26" s="382"/>
      <c r="C26" s="382"/>
      <c r="D26" s="382" t="str">
        <f t="shared" si="0"/>
        <v>2012/13</v>
      </c>
      <c r="E26" s="500">
        <f t="shared" si="1"/>
        <v>675.91574471473245</v>
      </c>
      <c r="F26" s="500">
        <f t="shared" si="2"/>
        <v>843.23652829026798</v>
      </c>
      <c r="G26" s="500">
        <f t="shared" si="3"/>
        <v>1139.4112230207277</v>
      </c>
      <c r="H26" s="500">
        <f t="shared" si="4"/>
        <v>1218.8497111331289</v>
      </c>
      <c r="I26" s="500">
        <f t="shared" si="5"/>
        <v>1057.8779864947935</v>
      </c>
      <c r="J26" s="500">
        <f t="shared" si="6"/>
        <v>1088.3776126372027</v>
      </c>
      <c r="K26" s="36">
        <f t="shared" si="7"/>
        <v>6023.6688062908543</v>
      </c>
      <c r="L26" s="382"/>
      <c r="M26" s="382"/>
      <c r="N26" s="382"/>
      <c r="O26" s="382"/>
      <c r="P26" s="382"/>
    </row>
    <row r="27" spans="1:17" x14ac:dyDescent="0.2">
      <c r="A27" s="382"/>
      <c r="B27" s="382"/>
      <c r="C27" s="382"/>
      <c r="D27" s="382" t="str">
        <f t="shared" si="0"/>
        <v>2013/14</v>
      </c>
      <c r="E27" s="500">
        <f t="shared" si="1"/>
        <v>640.63402815943982</v>
      </c>
      <c r="F27" s="500">
        <f t="shared" si="2"/>
        <v>888.01681308815967</v>
      </c>
      <c r="G27" s="500">
        <f t="shared" si="3"/>
        <v>1026.0916529000576</v>
      </c>
      <c r="H27" s="500">
        <f t="shared" si="4"/>
        <v>1067.2189823894366</v>
      </c>
      <c r="I27" s="500">
        <f t="shared" si="5"/>
        <v>895.1422639479274</v>
      </c>
      <c r="J27" s="500">
        <f t="shared" si="6"/>
        <v>748.45325098671799</v>
      </c>
      <c r="K27" s="36">
        <f t="shared" si="7"/>
        <v>5265.5569914717389</v>
      </c>
      <c r="L27" s="382"/>
      <c r="M27" s="382"/>
      <c r="N27" s="382"/>
      <c r="O27" s="382"/>
      <c r="P27" s="382"/>
    </row>
    <row r="28" spans="1:17" x14ac:dyDescent="0.2">
      <c r="A28" s="382"/>
      <c r="B28" s="382"/>
      <c r="C28" s="382"/>
      <c r="D28" s="382" t="str">
        <f t="shared" si="0"/>
        <v>2014/15</v>
      </c>
      <c r="E28" s="500">
        <f t="shared" si="1"/>
        <v>566.62856014040869</v>
      </c>
      <c r="F28" s="500">
        <f t="shared" si="2"/>
        <v>766.97119050284277</v>
      </c>
      <c r="G28" s="500">
        <f t="shared" si="3"/>
        <v>987.85235387203875</v>
      </c>
      <c r="H28" s="500">
        <f t="shared" si="4"/>
        <v>1081.280644710429</v>
      </c>
      <c r="I28" s="500">
        <f t="shared" si="5"/>
        <v>989.86689164730865</v>
      </c>
      <c r="J28" s="500">
        <f t="shared" si="6"/>
        <v>865.53252041105134</v>
      </c>
      <c r="K28" s="36">
        <f t="shared" si="7"/>
        <v>5258.1321612840793</v>
      </c>
      <c r="L28" s="382"/>
      <c r="M28" s="382"/>
      <c r="N28" s="382"/>
      <c r="O28" s="382"/>
      <c r="P28" s="382"/>
    </row>
    <row r="29" spans="1:17" x14ac:dyDescent="0.2">
      <c r="A29" s="382"/>
      <c r="B29" s="382"/>
      <c r="C29" s="382"/>
      <c r="D29" s="382" t="str">
        <f t="shared" si="0"/>
        <v>2015/16</v>
      </c>
      <c r="E29" s="500">
        <f t="shared" si="1"/>
        <v>692.05393090006339</v>
      </c>
      <c r="F29" s="500">
        <f t="shared" si="2"/>
        <v>806.01640285208839</v>
      </c>
      <c r="G29" s="500">
        <f t="shared" si="3"/>
        <v>902.96207371918115</v>
      </c>
      <c r="H29" s="500">
        <f t="shared" si="4"/>
        <v>1187.264788615279</v>
      </c>
      <c r="I29" s="500">
        <f t="shared" si="5"/>
        <v>894.9775109236499</v>
      </c>
      <c r="J29" s="500">
        <f t="shared" si="6"/>
        <v>894.92809451256755</v>
      </c>
      <c r="K29" s="36">
        <f t="shared" si="7"/>
        <v>5378.2028015228298</v>
      </c>
      <c r="L29" s="382"/>
      <c r="M29" s="382"/>
      <c r="N29" s="382"/>
      <c r="O29" s="382"/>
      <c r="P29" s="382"/>
    </row>
    <row r="30" spans="1:17" x14ac:dyDescent="0.2">
      <c r="A30" s="382"/>
      <c r="B30" s="382"/>
      <c r="C30" s="382"/>
      <c r="D30" s="382" t="str">
        <f t="shared" si="0"/>
        <v>2016/17</v>
      </c>
      <c r="E30" s="500">
        <f t="shared" si="1"/>
        <v>769.56834511857073</v>
      </c>
      <c r="F30" s="500">
        <f t="shared" si="2"/>
        <v>974.72660043127769</v>
      </c>
      <c r="G30" s="500">
        <f t="shared" si="3"/>
        <v>1176.860669189386</v>
      </c>
      <c r="H30" s="500">
        <f t="shared" si="4"/>
        <v>1455.6830724201873</v>
      </c>
      <c r="I30" s="500">
        <f t="shared" si="5"/>
        <v>1021.1104080142384</v>
      </c>
      <c r="J30" s="500">
        <f t="shared" si="6"/>
        <v>803.47995264261647</v>
      </c>
      <c r="K30" s="36">
        <f t="shared" si="7"/>
        <v>6201.4290478162766</v>
      </c>
      <c r="L30" s="382"/>
      <c r="M30" s="382"/>
      <c r="N30" s="382"/>
      <c r="O30" s="382"/>
      <c r="P30" s="382"/>
    </row>
    <row r="31" spans="1:17" x14ac:dyDescent="0.2">
      <c r="A31" s="382"/>
      <c r="B31" s="382"/>
      <c r="C31" s="382"/>
      <c r="D31" s="382" t="str">
        <f t="shared" si="0"/>
        <v>2017/18</v>
      </c>
      <c r="E31" s="500">
        <f t="shared" si="1"/>
        <v>657.3441964893608</v>
      </c>
      <c r="F31" s="500">
        <f t="shared" si="2"/>
        <v>947.05070711760902</v>
      </c>
      <c r="G31" s="500">
        <f t="shared" si="3"/>
        <v>1079.9249565070677</v>
      </c>
      <c r="H31" s="500">
        <f t="shared" si="4"/>
        <v>1083.5036572418198</v>
      </c>
      <c r="I31" s="500">
        <f t="shared" si="5"/>
        <v>1157.3341365416989</v>
      </c>
      <c r="J31" s="500">
        <f t="shared" si="6"/>
        <v>1097.0923047483834</v>
      </c>
      <c r="K31" s="36">
        <f t="shared" si="7"/>
        <v>6022.2499586459398</v>
      </c>
      <c r="L31" s="382"/>
      <c r="M31" s="382"/>
      <c r="N31" s="382"/>
      <c r="O31" s="382"/>
      <c r="P31" s="382"/>
    </row>
    <row r="32" spans="1:17" x14ac:dyDescent="0.2">
      <c r="D32" s="382" t="str">
        <f t="shared" si="0"/>
        <v>2018/19</v>
      </c>
      <c r="E32" s="500">
        <f t="shared" si="1"/>
        <v>644.61475055770859</v>
      </c>
      <c r="F32" s="500">
        <f>D16</f>
        <v>914.13153929762188</v>
      </c>
      <c r="G32" s="500">
        <f t="shared" si="3"/>
        <v>1094.8836617484235</v>
      </c>
      <c r="H32" s="500">
        <f t="shared" si="4"/>
        <v>1283.8185314330176</v>
      </c>
      <c r="I32" s="500">
        <f t="shared" si="5"/>
        <v>1003.4430157770646</v>
      </c>
      <c r="J32" s="500">
        <f t="shared" si="6"/>
        <v>844.24526354596594</v>
      </c>
      <c r="K32" s="36">
        <f t="shared" si="7"/>
        <v>5785.1367623598017</v>
      </c>
    </row>
    <row r="33" spans="3:13" x14ac:dyDescent="0.2">
      <c r="D33" s="382"/>
      <c r="K33" s="36"/>
    </row>
    <row r="34" spans="3:13" x14ac:dyDescent="0.2">
      <c r="D34" s="382"/>
    </row>
    <row r="36" spans="3:13" ht="13.5" x14ac:dyDescent="0.25">
      <c r="C36" s="267"/>
      <c r="D36" s="267"/>
    </row>
    <row r="37" spans="3:13" ht="13.5" x14ac:dyDescent="0.25">
      <c r="C37" s="267"/>
      <c r="D37" s="267"/>
    </row>
    <row r="38" spans="3:13" ht="13.5" x14ac:dyDescent="0.25">
      <c r="C38" s="267"/>
      <c r="D38" s="267"/>
    </row>
    <row r="39" spans="3:13" ht="13.5" x14ac:dyDescent="0.25">
      <c r="C39" s="505"/>
      <c r="G39" s="505"/>
      <c r="K39" s="505"/>
    </row>
    <row r="40" spans="3:13" ht="13.5" x14ac:dyDescent="0.25">
      <c r="H40" s="505"/>
      <c r="J40" s="505"/>
      <c r="L40" s="505"/>
      <c r="M40" s="505"/>
    </row>
  </sheetData>
  <mergeCells count="13">
    <mergeCell ref="A2:O2"/>
    <mergeCell ref="P2:R2"/>
    <mergeCell ref="N4:O5"/>
    <mergeCell ref="Q4:Q5"/>
    <mergeCell ref="P4:P5"/>
    <mergeCell ref="A5:A6"/>
    <mergeCell ref="B3:Q3"/>
    <mergeCell ref="B4:C5"/>
    <mergeCell ref="L4:M5"/>
    <mergeCell ref="J4:K5"/>
    <mergeCell ref="H4:I5"/>
    <mergeCell ref="F4:G5"/>
    <mergeCell ref="D4:E5"/>
  </mergeCells>
  <pageMargins left="0.6692913385826772" right="0.19685039370078741" top="0.31496062992125984" bottom="0.19685039370078741" header="0.23622047244094491" footer="0.15748031496062992"/>
  <pageSetup paperSize="9" firstPageNumber="36" orientation="landscape" useFirstPageNumber="1" r:id="rId1"/>
  <headerFooter scaleWithDoc="0" alignWithMargins="0">
    <oddFooter>&amp;C58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1"/>
  <sheetViews>
    <sheetView view="pageBreakPreview" zoomScaleNormal="100" zoomScaleSheetLayoutView="100" workbookViewId="0">
      <selection activeCell="I3" sqref="I3"/>
    </sheetView>
  </sheetViews>
  <sheetFormatPr defaultRowHeight="12.75" x14ac:dyDescent="0.25"/>
  <cols>
    <col min="1" max="1" width="6.7109375" style="449" customWidth="1"/>
    <col min="2" max="2" width="1.7109375" style="449" customWidth="1"/>
    <col min="3" max="9" width="11.28515625" style="449" customWidth="1"/>
    <col min="10" max="10" width="1.7109375" style="449" customWidth="1"/>
    <col min="11" max="16384" width="9.140625" style="449"/>
  </cols>
  <sheetData>
    <row r="2" spans="1:10" ht="15.75" customHeight="1" thickBot="1" x14ac:dyDescent="0.3">
      <c r="A2" s="2840" t="s">
        <v>594</v>
      </c>
      <c r="B2" s="2840"/>
      <c r="C2" s="2840"/>
      <c r="D2" s="2840"/>
      <c r="E2" s="2840"/>
      <c r="F2" s="2840"/>
      <c r="G2" s="2840"/>
      <c r="H2" s="2840"/>
      <c r="I2" s="2785" t="s">
        <v>805</v>
      </c>
      <c r="J2" s="2785"/>
    </row>
    <row r="3" spans="1:10" ht="9" customHeight="1" x14ac:dyDescent="0.25">
      <c r="A3" s="1390"/>
      <c r="B3" s="1390"/>
      <c r="C3" s="1390"/>
      <c r="D3" s="1390"/>
      <c r="E3" s="1390"/>
      <c r="F3" s="1390"/>
      <c r="G3" s="1390"/>
      <c r="H3" s="1390"/>
      <c r="I3" s="1391"/>
    </row>
    <row r="4" spans="1:10" ht="12" customHeight="1" x14ac:dyDescent="0.25">
      <c r="A4" s="1390"/>
      <c r="B4" s="1390"/>
      <c r="C4" s="2877" t="s">
        <v>599</v>
      </c>
      <c r="D4" s="2882"/>
      <c r="E4" s="2882"/>
      <c r="F4" s="2882"/>
      <c r="G4" s="2878"/>
      <c r="H4" s="2877" t="s">
        <v>598</v>
      </c>
      <c r="I4" s="2878"/>
    </row>
    <row r="5" spans="1:10" ht="11.25" customHeight="1" x14ac:dyDescent="0.25">
      <c r="C5" s="2879" t="s">
        <v>592</v>
      </c>
      <c r="D5" s="2880"/>
      <c r="E5" s="2879" t="s">
        <v>593</v>
      </c>
      <c r="F5" s="2880"/>
      <c r="G5" s="2881"/>
      <c r="H5" s="2879" t="s">
        <v>593</v>
      </c>
      <c r="I5" s="2881"/>
    </row>
    <row r="6" spans="1:10" ht="15" customHeight="1" x14ac:dyDescent="0.25">
      <c r="A6" s="1393" t="s">
        <v>1</v>
      </c>
      <c r="B6" s="1393"/>
      <c r="C6" s="1398" t="s">
        <v>494</v>
      </c>
      <c r="D6" s="1396" t="s">
        <v>50</v>
      </c>
      <c r="E6" s="1398" t="s">
        <v>494</v>
      </c>
      <c r="F6" s="1396" t="s">
        <v>50</v>
      </c>
      <c r="G6" s="1483" t="s">
        <v>520</v>
      </c>
      <c r="H6" s="1398" t="s">
        <v>494</v>
      </c>
      <c r="I6" s="1397" t="s">
        <v>50</v>
      </c>
      <c r="J6" s="1394"/>
    </row>
    <row r="7" spans="1:10" ht="11.1" customHeight="1" x14ac:dyDescent="0.25">
      <c r="A7" s="1632">
        <v>1949</v>
      </c>
      <c r="B7" s="1632"/>
      <c r="C7" s="1633">
        <v>366.67399999999998</v>
      </c>
      <c r="D7" s="1634">
        <v>1749.0349799999997</v>
      </c>
      <c r="E7" s="1633">
        <v>5.7039999999999997</v>
      </c>
      <c r="F7" s="1634">
        <v>59.891999999999996</v>
      </c>
      <c r="G7" s="1635">
        <v>122</v>
      </c>
      <c r="H7" s="1636">
        <v>0.51</v>
      </c>
      <c r="I7" s="1637">
        <v>5.3601000000000001</v>
      </c>
    </row>
    <row r="8" spans="1:10" ht="9.9499999999999993" customHeight="1" x14ac:dyDescent="0.25">
      <c r="A8" s="1632">
        <v>1950</v>
      </c>
      <c r="B8" s="1632"/>
      <c r="C8" s="1633">
        <v>450.89699999999999</v>
      </c>
      <c r="D8" s="1634">
        <v>2150.7786899999996</v>
      </c>
      <c r="E8" s="1633">
        <v>19.821000000000002</v>
      </c>
      <c r="F8" s="1634">
        <v>208.12050000000002</v>
      </c>
      <c r="G8" s="1638">
        <v>399</v>
      </c>
      <c r="H8" s="1636">
        <v>0.73</v>
      </c>
      <c r="I8" s="1637">
        <v>7.6822999999999997</v>
      </c>
    </row>
    <row r="9" spans="1:10" ht="9.9499999999999993" customHeight="1" x14ac:dyDescent="0.25">
      <c r="A9" s="1632">
        <v>1951</v>
      </c>
      <c r="B9" s="1632"/>
      <c r="C9" s="1633">
        <v>511.65</v>
      </c>
      <c r="D9" s="1634">
        <v>2440.5704999999998</v>
      </c>
      <c r="E9" s="1633">
        <v>20.928000000000001</v>
      </c>
      <c r="F9" s="1634">
        <v>219.744</v>
      </c>
      <c r="G9" s="1638">
        <v>720</v>
      </c>
      <c r="H9" s="1636">
        <v>0.95</v>
      </c>
      <c r="I9" s="1637">
        <v>9.9844999999999988</v>
      </c>
    </row>
    <row r="10" spans="1:10" ht="9.9499999999999993" customHeight="1" x14ac:dyDescent="0.25">
      <c r="A10" s="1632">
        <v>1952</v>
      </c>
      <c r="B10" s="1632"/>
      <c r="C10" s="1633">
        <v>600.92100000000005</v>
      </c>
      <c r="D10" s="1634">
        <v>2866.3931699999998</v>
      </c>
      <c r="E10" s="1633">
        <v>36.161999999999999</v>
      </c>
      <c r="F10" s="1634">
        <v>379.70099999999996</v>
      </c>
      <c r="G10" s="1638">
        <v>2795</v>
      </c>
      <c r="H10" s="1636">
        <v>1.06</v>
      </c>
      <c r="I10" s="1637">
        <v>11.141999999999999</v>
      </c>
    </row>
    <row r="11" spans="1:10" ht="9.9499999999999993" customHeight="1" x14ac:dyDescent="0.25">
      <c r="A11" s="1632">
        <v>1953</v>
      </c>
      <c r="B11" s="1632"/>
      <c r="C11" s="1633">
        <v>657.17600000000004</v>
      </c>
      <c r="D11" s="1634">
        <v>3134.7295199999999</v>
      </c>
      <c r="E11" s="1633">
        <v>51.475999999999999</v>
      </c>
      <c r="F11" s="1634">
        <v>540.49800000000005</v>
      </c>
      <c r="G11" s="1638">
        <v>3426</v>
      </c>
      <c r="H11" s="1636">
        <v>2.2000000000000002</v>
      </c>
      <c r="I11" s="1637">
        <v>23.122</v>
      </c>
    </row>
    <row r="12" spans="1:10" ht="9.9499999999999993" customHeight="1" x14ac:dyDescent="0.25">
      <c r="A12" s="1632">
        <v>1954</v>
      </c>
      <c r="B12" s="1632"/>
      <c r="C12" s="1633">
        <v>707.37099999999998</v>
      </c>
      <c r="D12" s="1634">
        <v>3374.1596699999996</v>
      </c>
      <c r="E12" s="1633">
        <v>67.126000000000005</v>
      </c>
      <c r="F12" s="1634">
        <v>704.82300000000009</v>
      </c>
      <c r="G12" s="1638">
        <v>3745</v>
      </c>
      <c r="H12" s="1636">
        <v>3.61</v>
      </c>
      <c r="I12" s="1637">
        <v>37.9711</v>
      </c>
    </row>
    <row r="13" spans="1:10" ht="9.9499999999999993" customHeight="1" x14ac:dyDescent="0.25">
      <c r="A13" s="1632">
        <v>1955</v>
      </c>
      <c r="B13" s="1632"/>
      <c r="C13" s="1633">
        <v>753.92899999999997</v>
      </c>
      <c r="D13" s="1634">
        <v>3596.2413299999994</v>
      </c>
      <c r="E13" s="1633">
        <v>74.230999999999995</v>
      </c>
      <c r="F13" s="1634">
        <v>779.42549999999994</v>
      </c>
      <c r="G13" s="1638">
        <v>3805</v>
      </c>
      <c r="H13" s="1636">
        <v>4.92</v>
      </c>
      <c r="I13" s="1637">
        <v>51.807599999999994</v>
      </c>
    </row>
    <row r="14" spans="1:10" ht="9.9499999999999993" customHeight="1" x14ac:dyDescent="0.25">
      <c r="A14" s="1632">
        <v>1956</v>
      </c>
      <c r="B14" s="1632"/>
      <c r="C14" s="1633">
        <v>834.91899999999998</v>
      </c>
      <c r="D14" s="1634">
        <v>3982.5636299999996</v>
      </c>
      <c r="E14" s="1633">
        <v>81.486999999999995</v>
      </c>
      <c r="F14" s="1634">
        <v>855.61349999999993</v>
      </c>
      <c r="G14" s="1638">
        <v>5256</v>
      </c>
      <c r="H14" s="1636">
        <v>6.03</v>
      </c>
      <c r="I14" s="1637">
        <v>63.495899999999999</v>
      </c>
    </row>
    <row r="15" spans="1:10" ht="9.9499999999999993" customHeight="1" x14ac:dyDescent="0.25">
      <c r="A15" s="1632">
        <v>1957</v>
      </c>
      <c r="B15" s="1632"/>
      <c r="C15" s="1633">
        <v>895.73400000000004</v>
      </c>
      <c r="D15" s="1634">
        <v>4272.6511799999998</v>
      </c>
      <c r="E15" s="1633">
        <v>534.26099999999997</v>
      </c>
      <c r="F15" s="1634">
        <v>5609.7404999999999</v>
      </c>
      <c r="G15" s="1638">
        <v>5987</v>
      </c>
      <c r="H15" s="1636">
        <v>7.05</v>
      </c>
      <c r="I15" s="1637">
        <v>73.61</v>
      </c>
    </row>
    <row r="16" spans="1:10" ht="9.9499999999999993" customHeight="1" x14ac:dyDescent="0.25">
      <c r="A16" s="1639">
        <v>1958</v>
      </c>
      <c r="B16" s="1639"/>
      <c r="C16" s="1640">
        <v>927.6</v>
      </c>
      <c r="D16" s="1641">
        <v>4424.652</v>
      </c>
      <c r="E16" s="1640">
        <v>765.55100000000004</v>
      </c>
      <c r="F16" s="1641">
        <v>8038.2855000000009</v>
      </c>
      <c r="G16" s="1642">
        <v>7105</v>
      </c>
      <c r="H16" s="1643">
        <v>8.3000000000000007</v>
      </c>
      <c r="I16" s="1644">
        <v>87.399000000000001</v>
      </c>
      <c r="J16" s="1394"/>
    </row>
    <row r="17" spans="1:10" ht="11.1" customHeight="1" x14ac:dyDescent="0.25">
      <c r="A17" s="1632">
        <v>1959</v>
      </c>
      <c r="B17" s="1632"/>
      <c r="C17" s="1633">
        <v>972.07799999999997</v>
      </c>
      <c r="D17" s="1634">
        <v>4636.8120599999993</v>
      </c>
      <c r="E17" s="1633">
        <v>910.76800000000003</v>
      </c>
      <c r="F17" s="1634">
        <v>9563.0640000000003</v>
      </c>
      <c r="G17" s="1638">
        <v>10287</v>
      </c>
      <c r="H17" s="1636">
        <v>8.1</v>
      </c>
      <c r="I17" s="1637">
        <v>85.292999999999992</v>
      </c>
    </row>
    <row r="18" spans="1:10" ht="9.9499999999999993" customHeight="1" x14ac:dyDescent="0.25">
      <c r="A18" s="1632">
        <v>1960</v>
      </c>
      <c r="B18" s="1632"/>
      <c r="C18" s="1633">
        <v>1076.9880000000001</v>
      </c>
      <c r="D18" s="1634">
        <v>5137.2327599999999</v>
      </c>
      <c r="E18" s="1633">
        <v>841.90899999999999</v>
      </c>
      <c r="F18" s="1634">
        <v>8840.0445</v>
      </c>
      <c r="G18" s="1638">
        <v>14892</v>
      </c>
      <c r="H18" s="1636">
        <v>7.2</v>
      </c>
      <c r="I18" s="1637">
        <v>75.816000000000003</v>
      </c>
    </row>
    <row r="19" spans="1:10" ht="9.9499999999999993" customHeight="1" x14ac:dyDescent="0.25">
      <c r="A19" s="1632">
        <v>1961</v>
      </c>
      <c r="B19" s="1632"/>
      <c r="C19" s="1633">
        <v>1183.2529999999999</v>
      </c>
      <c r="D19" s="1634">
        <v>5644.1168099999995</v>
      </c>
      <c r="E19" s="1633">
        <v>790.12599999999998</v>
      </c>
      <c r="F19" s="1634">
        <v>8296.3230000000003</v>
      </c>
      <c r="G19" s="1638">
        <v>19021</v>
      </c>
      <c r="H19" s="1636">
        <v>5.7</v>
      </c>
      <c r="I19" s="1637">
        <v>60.121000000000002</v>
      </c>
    </row>
    <row r="20" spans="1:10" ht="9.9499999999999993" customHeight="1" x14ac:dyDescent="0.25">
      <c r="A20" s="1632">
        <v>1962</v>
      </c>
      <c r="B20" s="1632"/>
      <c r="C20" s="1633">
        <v>1334.8240000000001</v>
      </c>
      <c r="D20" s="1634">
        <v>6367.1104799999994</v>
      </c>
      <c r="E20" s="1633">
        <v>567.35799999999995</v>
      </c>
      <c r="F20" s="1634">
        <v>5957.2589999999991</v>
      </c>
      <c r="G20" s="1638">
        <v>22853</v>
      </c>
      <c r="H20" s="1636">
        <v>3.9</v>
      </c>
      <c r="I20" s="1637">
        <v>41.066999999999993</v>
      </c>
    </row>
    <row r="21" spans="1:10" ht="9.9499999999999993" customHeight="1" x14ac:dyDescent="0.25">
      <c r="A21" s="1632">
        <v>1963</v>
      </c>
      <c r="B21" s="1632"/>
      <c r="C21" s="1633">
        <v>1473.625</v>
      </c>
      <c r="D21" s="1634">
        <v>7029.1912499999989</v>
      </c>
      <c r="E21" s="1633">
        <v>504.28699999999998</v>
      </c>
      <c r="F21" s="1634">
        <v>5295.0135</v>
      </c>
      <c r="G21" s="1638">
        <v>26283</v>
      </c>
      <c r="H21" s="1636">
        <v>5.21</v>
      </c>
      <c r="I21" s="1637">
        <v>54.861299999999993</v>
      </c>
    </row>
    <row r="22" spans="1:10" ht="9.9499999999999993" customHeight="1" x14ac:dyDescent="0.25">
      <c r="A22" s="1632">
        <v>1964</v>
      </c>
      <c r="B22" s="1632"/>
      <c r="C22" s="1633">
        <v>1580.328</v>
      </c>
      <c r="D22" s="1634">
        <v>7538.1645599999993</v>
      </c>
      <c r="E22" s="1633">
        <v>399.09699999999998</v>
      </c>
      <c r="F22" s="1634">
        <v>4190.5185000000001</v>
      </c>
      <c r="G22" s="1638">
        <v>28424</v>
      </c>
      <c r="H22" s="1636">
        <v>3.96</v>
      </c>
      <c r="I22" s="1637">
        <v>41.698799999999999</v>
      </c>
    </row>
    <row r="23" spans="1:10" ht="9.9499999999999993" customHeight="1" x14ac:dyDescent="0.25">
      <c r="A23" s="1632">
        <v>1965</v>
      </c>
      <c r="B23" s="1632"/>
      <c r="C23" s="1633">
        <v>1698.5830000000001</v>
      </c>
      <c r="D23" s="1634">
        <v>8102.2409099999995</v>
      </c>
      <c r="E23" s="1633">
        <v>277.63400000000001</v>
      </c>
      <c r="F23" s="1634">
        <v>2915.1570000000002</v>
      </c>
      <c r="G23" s="1638">
        <v>31901</v>
      </c>
      <c r="H23" s="1636">
        <v>5.2</v>
      </c>
      <c r="I23" s="1637">
        <v>54.756</v>
      </c>
    </row>
    <row r="24" spans="1:10" ht="9.9499999999999993" customHeight="1" x14ac:dyDescent="0.25">
      <c r="A24" s="1632">
        <v>1966</v>
      </c>
      <c r="B24" s="1632"/>
      <c r="C24" s="1633">
        <v>1724.538</v>
      </c>
      <c r="D24" s="1634">
        <v>8226.0462599999992</v>
      </c>
      <c r="E24" s="1633">
        <v>364.98099999999999</v>
      </c>
      <c r="F24" s="1634">
        <v>3832.3004999999998</v>
      </c>
      <c r="G24" s="1638">
        <v>36123</v>
      </c>
      <c r="H24" s="1636">
        <v>4.4000000000000004</v>
      </c>
      <c r="I24" s="1637">
        <v>46.332000000000001</v>
      </c>
    </row>
    <row r="25" spans="1:10" ht="9.9499999999999993" customHeight="1" x14ac:dyDescent="0.25">
      <c r="A25" s="1632">
        <v>1967</v>
      </c>
      <c r="B25" s="1632"/>
      <c r="C25" s="1633">
        <v>1908.095</v>
      </c>
      <c r="D25" s="1634">
        <v>9101.6131499999992</v>
      </c>
      <c r="E25" s="1633">
        <v>308.68099999999998</v>
      </c>
      <c r="F25" s="1634">
        <v>3241.1504999999997</v>
      </c>
      <c r="G25" s="1638">
        <v>39717</v>
      </c>
      <c r="H25" s="1636">
        <v>5.76</v>
      </c>
      <c r="I25" s="1637">
        <v>60.652799999999992</v>
      </c>
    </row>
    <row r="26" spans="1:10" ht="9.9499999999999993" customHeight="1" x14ac:dyDescent="0.25">
      <c r="A26" s="1639">
        <v>1968</v>
      </c>
      <c r="B26" s="1639"/>
      <c r="C26" s="1640">
        <v>2095.4520000000002</v>
      </c>
      <c r="D26" s="1641">
        <v>9995.3060399999995</v>
      </c>
      <c r="E26" s="1640">
        <v>403.839</v>
      </c>
      <c r="F26" s="1641">
        <v>4240.3095000000003</v>
      </c>
      <c r="G26" s="1642">
        <v>43308</v>
      </c>
      <c r="H26" s="1643">
        <v>6.5</v>
      </c>
      <c r="I26" s="1644">
        <v>68.444999999999993</v>
      </c>
      <c r="J26" s="1394"/>
    </row>
    <row r="27" spans="1:10" ht="11.1" customHeight="1" x14ac:dyDescent="0.25">
      <c r="A27" s="1632">
        <v>1969</v>
      </c>
      <c r="B27" s="1632"/>
      <c r="C27" s="1633">
        <v>2347.1680000000001</v>
      </c>
      <c r="D27" s="1634">
        <v>11195.99136</v>
      </c>
      <c r="E27" s="1633">
        <v>458.06599999999997</v>
      </c>
      <c r="F27" s="1634">
        <v>4809.6929999999993</v>
      </c>
      <c r="G27" s="1638">
        <v>48351</v>
      </c>
      <c r="H27" s="1636">
        <v>7.35</v>
      </c>
      <c r="I27" s="1637">
        <v>77.542500000000004</v>
      </c>
    </row>
    <row r="28" spans="1:10" ht="9.9499999999999993" customHeight="1" x14ac:dyDescent="0.25">
      <c r="A28" s="1632">
        <v>1970</v>
      </c>
      <c r="B28" s="1632"/>
      <c r="C28" s="1633">
        <v>2510.194</v>
      </c>
      <c r="D28" s="1634">
        <v>11973.625379999999</v>
      </c>
      <c r="E28" s="1633">
        <v>514.97900000000004</v>
      </c>
      <c r="F28" s="1634">
        <v>5407.2795000000006</v>
      </c>
      <c r="G28" s="1638">
        <v>60818</v>
      </c>
      <c r="H28" s="1636">
        <v>6.9</v>
      </c>
      <c r="I28" s="1637">
        <v>72.795000000000002</v>
      </c>
    </row>
    <row r="29" spans="1:10" ht="9.9499999999999993" customHeight="1" x14ac:dyDescent="0.25">
      <c r="A29" s="1632">
        <v>1971</v>
      </c>
      <c r="B29" s="1632"/>
      <c r="C29" s="1633">
        <v>2745.89</v>
      </c>
      <c r="D29" s="1634">
        <v>13097.895299999998</v>
      </c>
      <c r="E29" s="1633">
        <v>551.71400000000006</v>
      </c>
      <c r="F29" s="1634">
        <v>5792.9970000000003</v>
      </c>
      <c r="G29" s="1638">
        <v>74529</v>
      </c>
      <c r="H29" s="1636">
        <v>8.34</v>
      </c>
      <c r="I29" s="1637">
        <v>87.987000000000009</v>
      </c>
    </row>
    <row r="30" spans="1:10" ht="9.9499999999999993" customHeight="1" x14ac:dyDescent="0.25">
      <c r="A30" s="1632">
        <v>1972</v>
      </c>
      <c r="B30" s="1632"/>
      <c r="C30" s="1633">
        <v>3031.0239999999999</v>
      </c>
      <c r="D30" s="1634">
        <v>14457.984479999997</v>
      </c>
      <c r="E30" s="1633">
        <v>583.92499999999995</v>
      </c>
      <c r="F30" s="1634">
        <v>6131.2124999999996</v>
      </c>
      <c r="G30" s="1638">
        <v>96718</v>
      </c>
      <c r="H30" s="1636">
        <v>9.3800000000000008</v>
      </c>
      <c r="I30" s="1637">
        <v>98.959000000000017</v>
      </c>
    </row>
    <row r="31" spans="1:10" ht="9.9499999999999993" customHeight="1" x14ac:dyDescent="0.25">
      <c r="A31" s="1632">
        <v>1973</v>
      </c>
      <c r="B31" s="1632"/>
      <c r="C31" s="1633">
        <v>3129.33</v>
      </c>
      <c r="D31" s="1634">
        <v>14926.904099999998</v>
      </c>
      <c r="E31" s="1633">
        <v>656.73</v>
      </c>
      <c r="F31" s="1634">
        <v>6895.665</v>
      </c>
      <c r="G31" s="1638">
        <v>127621</v>
      </c>
      <c r="H31" s="1636">
        <v>11.38</v>
      </c>
      <c r="I31" s="1637">
        <v>120.05900000000001</v>
      </c>
    </row>
    <row r="32" spans="1:10" ht="9.9499999999999993" customHeight="1" x14ac:dyDescent="0.25">
      <c r="A32" s="1632">
        <v>1974</v>
      </c>
      <c r="B32" s="1632"/>
      <c r="C32" s="1633">
        <v>3159.0070000000001</v>
      </c>
      <c r="D32" s="1634">
        <v>15068.463389999999</v>
      </c>
      <c r="E32" s="1633">
        <v>826.072</v>
      </c>
      <c r="F32" s="1634">
        <v>8673.7559999999994</v>
      </c>
      <c r="G32" s="1638">
        <v>169462</v>
      </c>
      <c r="H32" s="1636">
        <v>13.02</v>
      </c>
      <c r="I32" s="1637">
        <v>137.36100000000002</v>
      </c>
    </row>
    <row r="33" spans="1:10" ht="9.9499999999999993" customHeight="1" x14ac:dyDescent="0.25">
      <c r="A33" s="1632">
        <v>1975</v>
      </c>
      <c r="B33" s="1632"/>
      <c r="C33" s="1633">
        <v>3321.3820000000001</v>
      </c>
      <c r="D33" s="1634">
        <v>15842.992139999998</v>
      </c>
      <c r="E33" s="1633">
        <v>1075.9380000000001</v>
      </c>
      <c r="F33" s="1634">
        <v>11297.349000000002</v>
      </c>
      <c r="G33" s="1638">
        <v>221695</v>
      </c>
      <c r="H33" s="1636">
        <v>15.2</v>
      </c>
      <c r="I33" s="1637">
        <v>160.36000000000001</v>
      </c>
    </row>
    <row r="34" spans="1:10" ht="9.9499999999999993" customHeight="1" x14ac:dyDescent="0.25">
      <c r="A34" s="1632">
        <v>1976</v>
      </c>
      <c r="B34" s="1632"/>
      <c r="C34" s="1633">
        <v>3392.1750000000002</v>
      </c>
      <c r="D34" s="1634">
        <v>16180.67475</v>
      </c>
      <c r="E34" s="1633">
        <v>1415.117</v>
      </c>
      <c r="F34" s="1634">
        <v>14858.728499999999</v>
      </c>
      <c r="G34" s="1638">
        <v>267219</v>
      </c>
      <c r="H34" s="1636">
        <v>19.100000000000001</v>
      </c>
      <c r="I34" s="1637">
        <v>201.50500000000002</v>
      </c>
    </row>
    <row r="35" spans="1:10" ht="9.9499999999999993" customHeight="1" x14ac:dyDescent="0.25">
      <c r="A35" s="1632">
        <v>1977</v>
      </c>
      <c r="B35" s="1632"/>
      <c r="C35" s="1633">
        <v>3420.6529999999998</v>
      </c>
      <c r="D35" s="1634">
        <v>16316.514809999997</v>
      </c>
      <c r="E35" s="1633">
        <v>1634.9490000000001</v>
      </c>
      <c r="F35" s="1634">
        <v>17166.964500000002</v>
      </c>
      <c r="G35" s="1638">
        <v>327903</v>
      </c>
      <c r="H35" s="1636">
        <v>20.9</v>
      </c>
      <c r="I35" s="1637">
        <v>220.495</v>
      </c>
    </row>
    <row r="36" spans="1:10" ht="9.9499999999999993" customHeight="1" x14ac:dyDescent="0.25">
      <c r="A36" s="1639">
        <v>1978</v>
      </c>
      <c r="B36" s="1639"/>
      <c r="C36" s="1640">
        <v>3576.2379999999998</v>
      </c>
      <c r="D36" s="1641">
        <v>17058.655259999996</v>
      </c>
      <c r="E36" s="1640">
        <v>2011.2940000000001</v>
      </c>
      <c r="F36" s="1641">
        <v>21118.587</v>
      </c>
      <c r="G36" s="1642">
        <v>398080</v>
      </c>
      <c r="H36" s="1643">
        <v>24.9</v>
      </c>
      <c r="I36" s="1644">
        <v>262.69499999999999</v>
      </c>
      <c r="J36" s="1394"/>
    </row>
    <row r="37" spans="1:10" ht="11.1" customHeight="1" x14ac:dyDescent="0.25">
      <c r="A37" s="1632">
        <v>1979</v>
      </c>
      <c r="B37" s="1632"/>
      <c r="C37" s="1633">
        <v>3505.5439999999999</v>
      </c>
      <c r="D37" s="1634">
        <v>16721.444879999999</v>
      </c>
      <c r="E37" s="1633">
        <v>2501.7310000000002</v>
      </c>
      <c r="F37" s="1634">
        <v>26268.175500000001</v>
      </c>
      <c r="G37" s="1638">
        <v>472402</v>
      </c>
      <c r="H37" s="1636">
        <v>22.2</v>
      </c>
      <c r="I37" s="1637">
        <v>234.21</v>
      </c>
    </row>
    <row r="38" spans="1:10" ht="9.9499999999999993" customHeight="1" x14ac:dyDescent="0.25">
      <c r="A38" s="1632">
        <v>1980</v>
      </c>
      <c r="B38" s="1632"/>
      <c r="C38" s="1633">
        <v>3630.1909999999998</v>
      </c>
      <c r="D38" s="1634">
        <v>17316.011069999997</v>
      </c>
      <c r="E38" s="1633">
        <v>2910.5250000000001</v>
      </c>
      <c r="F38" s="1634">
        <v>30560.512500000001</v>
      </c>
      <c r="G38" s="1638">
        <v>560875</v>
      </c>
      <c r="H38" s="1636">
        <v>25.4</v>
      </c>
      <c r="I38" s="1637">
        <v>267.97000000000003</v>
      </c>
    </row>
    <row r="39" spans="1:10" ht="9.9499999999999993" customHeight="1" x14ac:dyDescent="0.25">
      <c r="A39" s="1632">
        <v>1981</v>
      </c>
      <c r="B39" s="1632"/>
      <c r="C39" s="1633">
        <v>3973.4100000000003</v>
      </c>
      <c r="D39" s="1634">
        <v>18953.165700000001</v>
      </c>
      <c r="E39" s="1633">
        <v>3817.5899999999997</v>
      </c>
      <c r="F39" s="1634">
        <v>40084.695</v>
      </c>
      <c r="G39" s="1638">
        <v>758964</v>
      </c>
      <c r="H39" s="1636">
        <v>27.06</v>
      </c>
      <c r="I39" s="1637">
        <v>284.6712</v>
      </c>
    </row>
    <row r="40" spans="1:10" ht="9.9499999999999993" customHeight="1" x14ac:dyDescent="0.25">
      <c r="A40" s="1632">
        <v>1982</v>
      </c>
      <c r="B40" s="1632"/>
      <c r="C40" s="1633">
        <v>3413.54</v>
      </c>
      <c r="D40" s="1634">
        <v>16282.585799999999</v>
      </c>
      <c r="E40" s="1633">
        <v>4240.4599999999991</v>
      </c>
      <c r="F40" s="1634">
        <v>44524.829999999987</v>
      </c>
      <c r="G40" s="1638">
        <v>829673</v>
      </c>
      <c r="H40" s="1636">
        <v>28.3</v>
      </c>
      <c r="I40" s="1637">
        <v>297.71600000000001</v>
      </c>
    </row>
    <row r="41" spans="1:10" ht="9.9499999999999993" customHeight="1" x14ac:dyDescent="0.25">
      <c r="A41" s="1632">
        <v>1983</v>
      </c>
      <c r="B41" s="1632"/>
      <c r="C41" s="1633">
        <v>3450.77</v>
      </c>
      <c r="D41" s="1634">
        <v>16460.172899999998</v>
      </c>
      <c r="E41" s="1633">
        <v>4276.2299999999996</v>
      </c>
      <c r="F41" s="1634">
        <v>44900.414999999994</v>
      </c>
      <c r="G41" s="1638">
        <v>857475</v>
      </c>
      <c r="H41" s="1636">
        <v>23.11</v>
      </c>
      <c r="I41" s="1637">
        <v>243.1172</v>
      </c>
    </row>
    <row r="42" spans="1:10" ht="9.9499999999999993" customHeight="1" x14ac:dyDescent="0.25">
      <c r="A42" s="1632">
        <v>1984</v>
      </c>
      <c r="B42" s="1632"/>
      <c r="C42" s="1633">
        <v>3857.75</v>
      </c>
      <c r="D42" s="1634">
        <v>18401.467499999999</v>
      </c>
      <c r="E42" s="1633">
        <v>4667.25</v>
      </c>
      <c r="F42" s="1634">
        <v>49006.125</v>
      </c>
      <c r="G42" s="1638">
        <v>975391</v>
      </c>
      <c r="H42" s="1636">
        <v>26.48</v>
      </c>
      <c r="I42" s="1637">
        <v>279.36400000000003</v>
      </c>
    </row>
    <row r="43" spans="1:10" ht="9.9499999999999993" customHeight="1" x14ac:dyDescent="0.25">
      <c r="A43" s="1632">
        <v>1985</v>
      </c>
      <c r="B43" s="1632"/>
      <c r="C43" s="1633">
        <v>3094.39</v>
      </c>
      <c r="D43" s="1634">
        <v>14760.240299999998</v>
      </c>
      <c r="E43" s="1633">
        <v>4894.6099999999988</v>
      </c>
      <c r="F43" s="1634">
        <v>51393.404999999984</v>
      </c>
      <c r="G43" s="1638">
        <v>1052604</v>
      </c>
      <c r="H43" s="1636">
        <v>32.68</v>
      </c>
      <c r="I43" s="1637">
        <v>344.774</v>
      </c>
    </row>
    <row r="44" spans="1:10" ht="9.9499999999999993" customHeight="1" x14ac:dyDescent="0.25">
      <c r="A44" s="1632">
        <v>1986</v>
      </c>
      <c r="B44" s="1632"/>
      <c r="C44" s="1633">
        <v>2399.37</v>
      </c>
      <c r="D44" s="1634">
        <v>11444.994899999998</v>
      </c>
      <c r="E44" s="1633">
        <v>5187.6299999999992</v>
      </c>
      <c r="F44" s="1634">
        <v>54470.114999999991</v>
      </c>
      <c r="G44" s="1638">
        <v>1249146</v>
      </c>
      <c r="H44" s="1636">
        <v>24.73995</v>
      </c>
      <c r="I44" s="1637">
        <v>261.00647250000003</v>
      </c>
    </row>
    <row r="45" spans="1:10" ht="9.9499999999999993" customHeight="1" x14ac:dyDescent="0.25">
      <c r="A45" s="1632">
        <v>1987</v>
      </c>
      <c r="B45" s="1632"/>
      <c r="C45" s="1633">
        <v>2962</v>
      </c>
      <c r="D45" s="1634">
        <v>14128.739999999998</v>
      </c>
      <c r="E45" s="1633">
        <v>5443.4099999999989</v>
      </c>
      <c r="F45" s="1634">
        <v>57155.804999999986</v>
      </c>
      <c r="G45" s="1638">
        <v>1259133</v>
      </c>
      <c r="H45" s="1636">
        <v>29.704000000000001</v>
      </c>
      <c r="I45" s="1637">
        <v>313.37720000000002</v>
      </c>
    </row>
    <row r="46" spans="1:10" ht="9.9499999999999993" customHeight="1" x14ac:dyDescent="0.25">
      <c r="A46" s="1639">
        <v>1988</v>
      </c>
      <c r="B46" s="1639"/>
      <c r="C46" s="1640">
        <v>2503</v>
      </c>
      <c r="D46" s="1641">
        <v>11939.31</v>
      </c>
      <c r="E46" s="1640">
        <v>5187.8999999999996</v>
      </c>
      <c r="F46" s="1641">
        <v>54472.95</v>
      </c>
      <c r="G46" s="1642">
        <v>1330907</v>
      </c>
      <c r="H46" s="1643">
        <v>24.391999999999999</v>
      </c>
      <c r="I46" s="1644">
        <v>257.3356</v>
      </c>
      <c r="J46" s="1394"/>
    </row>
    <row r="47" spans="1:10" ht="11.1" customHeight="1" x14ac:dyDescent="0.25">
      <c r="A47" s="1632">
        <v>1989</v>
      </c>
      <c r="B47" s="1632"/>
      <c r="C47" s="1633">
        <v>2183</v>
      </c>
      <c r="D47" s="1634">
        <v>10412.91</v>
      </c>
      <c r="E47" s="1633">
        <v>5271.4</v>
      </c>
      <c r="F47" s="1634">
        <v>55349.7</v>
      </c>
      <c r="G47" s="1638">
        <v>1349258</v>
      </c>
      <c r="H47" s="1636">
        <v>30.285</v>
      </c>
      <c r="I47" s="1637">
        <v>319.50675000000001</v>
      </c>
    </row>
    <row r="48" spans="1:10" ht="9.9499999999999993" customHeight="1" x14ac:dyDescent="0.25">
      <c r="A48" s="1632">
        <v>1990</v>
      </c>
      <c r="B48" s="1632"/>
      <c r="C48" s="1633">
        <v>1895</v>
      </c>
      <c r="D48" s="1634">
        <v>9039.15</v>
      </c>
      <c r="E48" s="1633">
        <v>7043.2</v>
      </c>
      <c r="F48" s="1634">
        <v>73953.599999999991</v>
      </c>
      <c r="G48" s="1638">
        <v>1661824</v>
      </c>
      <c r="H48" s="1636">
        <v>30.073780000000003</v>
      </c>
      <c r="I48" s="1637">
        <v>317.27837900000003</v>
      </c>
    </row>
    <row r="49" spans="1:12" ht="9.9499999999999993" customHeight="1" x14ac:dyDescent="0.25">
      <c r="A49" s="1632">
        <v>1991</v>
      </c>
      <c r="B49" s="1632"/>
      <c r="C49" s="1633">
        <v>1742</v>
      </c>
      <c r="D49" s="1634">
        <v>8309.34</v>
      </c>
      <c r="E49" s="1633">
        <v>6811.8</v>
      </c>
      <c r="F49" s="1634">
        <v>71523.900000000009</v>
      </c>
      <c r="G49" s="1638">
        <v>1761240</v>
      </c>
      <c r="H49" s="1636">
        <v>31.4864</v>
      </c>
      <c r="I49" s="1637">
        <v>332.18152000000003</v>
      </c>
      <c r="L49" s="1441"/>
    </row>
    <row r="50" spans="1:12" ht="9.9499999999999993" customHeight="1" x14ac:dyDescent="0.25">
      <c r="A50" s="1632">
        <v>1992</v>
      </c>
      <c r="B50" s="1632"/>
      <c r="C50" s="1633">
        <v>1553</v>
      </c>
      <c r="D50" s="1634">
        <v>7407.8099999999995</v>
      </c>
      <c r="E50" s="1633">
        <v>6669.4</v>
      </c>
      <c r="F50" s="1634">
        <v>70028.7</v>
      </c>
      <c r="G50" s="1638">
        <v>1820752</v>
      </c>
      <c r="H50" s="1636">
        <v>29.11</v>
      </c>
      <c r="I50" s="1637">
        <v>307.1105</v>
      </c>
      <c r="L50" s="1441"/>
    </row>
    <row r="51" spans="1:12" ht="9.9499999999999993" customHeight="1" x14ac:dyDescent="0.25">
      <c r="A51" s="1632">
        <v>1993</v>
      </c>
      <c r="B51" s="1632"/>
      <c r="C51" s="1633">
        <v>1450</v>
      </c>
      <c r="D51" s="1634">
        <v>6916.4999999999991</v>
      </c>
      <c r="E51" s="1633">
        <v>6983.1</v>
      </c>
      <c r="F51" s="1634">
        <v>73322.55</v>
      </c>
      <c r="G51" s="1638">
        <v>1848471</v>
      </c>
      <c r="H51" s="1636">
        <v>42.55</v>
      </c>
      <c r="I51" s="1637">
        <v>448.90249999999997</v>
      </c>
      <c r="L51" s="1441"/>
    </row>
    <row r="52" spans="1:12" ht="9.9499999999999993" customHeight="1" x14ac:dyDescent="0.25">
      <c r="A52" s="1632">
        <v>1994</v>
      </c>
      <c r="B52" s="1632"/>
      <c r="C52" s="1633">
        <v>1136</v>
      </c>
      <c r="D52" s="1634">
        <v>5418.7199999999993</v>
      </c>
      <c r="E52" s="1633">
        <v>6933.6</v>
      </c>
      <c r="F52" s="1634">
        <v>72802.899999999994</v>
      </c>
      <c r="G52" s="1638">
        <v>1918896</v>
      </c>
      <c r="H52" s="1636">
        <v>42.1</v>
      </c>
      <c r="I52" s="1637">
        <v>444.15500000000003</v>
      </c>
    </row>
    <row r="53" spans="1:12" ht="9.9499999999999993" customHeight="1" x14ac:dyDescent="0.25">
      <c r="A53" s="1632">
        <v>1995</v>
      </c>
      <c r="B53" s="1632"/>
      <c r="C53" s="1633">
        <v>791</v>
      </c>
      <c r="D53" s="1634">
        <v>3773.0699999999997</v>
      </c>
      <c r="E53" s="1633">
        <v>8074.5</v>
      </c>
      <c r="F53" s="1634">
        <v>84782.3</v>
      </c>
      <c r="G53" s="1638">
        <v>2103695</v>
      </c>
      <c r="H53" s="1636">
        <v>43.9</v>
      </c>
      <c r="I53" s="1637">
        <v>463.14500000000004</v>
      </c>
    </row>
    <row r="54" spans="1:12" ht="9.9499999999999993" customHeight="1" x14ac:dyDescent="0.25">
      <c r="A54" s="1632">
        <v>1996</v>
      </c>
      <c r="B54" s="1632" t="s">
        <v>595</v>
      </c>
      <c r="C54" s="1633">
        <v>296.3</v>
      </c>
      <c r="D54" s="1634">
        <v>1413.3509999999999</v>
      </c>
      <c r="E54" s="1633">
        <v>9306.4</v>
      </c>
      <c r="F54" s="1634">
        <v>97714.4</v>
      </c>
      <c r="G54" s="1638">
        <v>2276683</v>
      </c>
      <c r="H54" s="1636">
        <v>58.46</v>
      </c>
      <c r="I54" s="1637">
        <v>617.33760000000007</v>
      </c>
    </row>
    <row r="55" spans="1:12" ht="9.9499999999999993" customHeight="1" x14ac:dyDescent="0.25">
      <c r="A55" s="1632">
        <v>1997</v>
      </c>
      <c r="B55" s="1645"/>
      <c r="C55" s="1633"/>
      <c r="D55" s="1634"/>
      <c r="E55" s="1633">
        <v>9441</v>
      </c>
      <c r="F55" s="1634">
        <v>99131.4</v>
      </c>
      <c r="G55" s="1638">
        <v>2376002</v>
      </c>
      <c r="H55" s="1636">
        <v>59.3</v>
      </c>
      <c r="I55" s="1637">
        <v>623</v>
      </c>
    </row>
    <row r="56" spans="1:12" ht="9.9499999999999993" customHeight="1" x14ac:dyDescent="0.25">
      <c r="A56" s="1632">
        <v>1998</v>
      </c>
      <c r="B56" s="1632"/>
      <c r="C56" s="1633"/>
      <c r="D56" s="1634"/>
      <c r="E56" s="1633">
        <v>9389.6</v>
      </c>
      <c r="F56" s="1634">
        <v>98590.799999999886</v>
      </c>
      <c r="G56" s="1638">
        <v>2469587</v>
      </c>
      <c r="H56" s="1636">
        <v>57.1</v>
      </c>
      <c r="I56" s="1637">
        <v>599.9</v>
      </c>
    </row>
    <row r="57" spans="1:12" ht="11.1" customHeight="1" x14ac:dyDescent="0.25">
      <c r="A57" s="1646">
        <v>1999</v>
      </c>
      <c r="B57" s="1646"/>
      <c r="C57" s="1647"/>
      <c r="D57" s="1648"/>
      <c r="E57" s="1647">
        <v>9426.9</v>
      </c>
      <c r="F57" s="1648">
        <v>98982.3</v>
      </c>
      <c r="G57" s="1635">
        <v>2531808</v>
      </c>
      <c r="H57" s="1649">
        <v>56.1</v>
      </c>
      <c r="I57" s="1650">
        <v>589.4</v>
      </c>
      <c r="J57" s="1313"/>
    </row>
    <row r="58" spans="1:12" ht="9.9499999999999993" customHeight="1" x14ac:dyDescent="0.25">
      <c r="A58" s="1632">
        <v>2000</v>
      </c>
      <c r="B58" s="1632"/>
      <c r="C58" s="1633"/>
      <c r="D58" s="1634"/>
      <c r="E58" s="1633">
        <v>9147.9</v>
      </c>
      <c r="F58" s="1634">
        <v>96052.9</v>
      </c>
      <c r="G58" s="1638">
        <v>2601210</v>
      </c>
      <c r="H58" s="1636">
        <v>59</v>
      </c>
      <c r="I58" s="1637">
        <v>619.79999999999995</v>
      </c>
    </row>
    <row r="59" spans="1:12" ht="9.9499999999999993" customHeight="1" x14ac:dyDescent="0.25">
      <c r="A59" s="1632">
        <v>2001</v>
      </c>
      <c r="B59" s="1632"/>
      <c r="C59" s="1633"/>
      <c r="D59" s="1634"/>
      <c r="E59" s="1633">
        <v>9772.6</v>
      </c>
      <c r="F59" s="1634">
        <v>102611.7</v>
      </c>
      <c r="G59" s="1638">
        <v>2654204</v>
      </c>
      <c r="H59" s="1636">
        <v>62.4</v>
      </c>
      <c r="I59" s="1637">
        <v>655.29999999999995</v>
      </c>
    </row>
    <row r="60" spans="1:12" ht="9.9499999999999993" customHeight="1" x14ac:dyDescent="0.25">
      <c r="A60" s="1632">
        <v>2002</v>
      </c>
      <c r="B60" s="1632"/>
      <c r="C60" s="1633"/>
      <c r="D60" s="1634"/>
      <c r="E60" s="1633">
        <v>9542.1</v>
      </c>
      <c r="F60" s="1634">
        <v>100193.2</v>
      </c>
      <c r="G60" s="1638">
        <v>2692523</v>
      </c>
      <c r="H60" s="1636">
        <v>62.3</v>
      </c>
      <c r="I60" s="1637">
        <v>655.1</v>
      </c>
    </row>
    <row r="61" spans="1:12" ht="9.9499999999999993" customHeight="1" x14ac:dyDescent="0.25">
      <c r="A61" s="1632">
        <v>2003</v>
      </c>
      <c r="B61" s="1632"/>
      <c r="C61" s="1633"/>
      <c r="D61" s="1634"/>
      <c r="E61" s="1633">
        <v>9739.2999999999993</v>
      </c>
      <c r="F61" s="1634">
        <v>102600.10000000002</v>
      </c>
      <c r="G61" s="1638">
        <v>2737730</v>
      </c>
      <c r="H61" s="1636">
        <v>63.4</v>
      </c>
      <c r="I61" s="1637">
        <v>667.9</v>
      </c>
    </row>
    <row r="62" spans="1:12" ht="9.9499999999999993" customHeight="1" x14ac:dyDescent="0.25">
      <c r="A62" s="1632">
        <v>2004</v>
      </c>
      <c r="B62" s="1632"/>
      <c r="C62" s="1633"/>
      <c r="D62" s="1634"/>
      <c r="E62" s="1633">
        <v>9692.2999999999993</v>
      </c>
      <c r="F62" s="1634">
        <v>102236.59999999993</v>
      </c>
      <c r="G62" s="1638">
        <v>2771690</v>
      </c>
      <c r="H62" s="1636">
        <v>61.7</v>
      </c>
      <c r="I62" s="1637">
        <v>650.79999999999995</v>
      </c>
    </row>
    <row r="63" spans="1:12" ht="9.9499999999999993" customHeight="1" x14ac:dyDescent="0.25">
      <c r="A63" s="1632">
        <v>2005</v>
      </c>
      <c r="B63" s="1632"/>
      <c r="C63" s="1633"/>
      <c r="D63" s="1634"/>
      <c r="E63" s="1633">
        <v>9562.7999999999993</v>
      </c>
      <c r="F63" s="1634">
        <v>100829.60000000003</v>
      </c>
      <c r="G63" s="1638">
        <v>2805705</v>
      </c>
      <c r="H63" s="1636">
        <v>56.9</v>
      </c>
      <c r="I63" s="1637">
        <v>600</v>
      </c>
    </row>
    <row r="64" spans="1:12" ht="9.9499999999999993" customHeight="1" x14ac:dyDescent="0.25">
      <c r="A64" s="1632">
        <v>2006</v>
      </c>
      <c r="B64" s="1632"/>
      <c r="C64" s="1633"/>
      <c r="D64" s="1634"/>
      <c r="E64" s="1633">
        <v>9269.4</v>
      </c>
      <c r="F64" s="1634">
        <v>97805.90000000014</v>
      </c>
      <c r="G64" s="1638">
        <v>2823102</v>
      </c>
      <c r="H64" s="1636">
        <v>67.599999999999994</v>
      </c>
      <c r="I64" s="1637">
        <v>713.3</v>
      </c>
    </row>
    <row r="65" spans="1:10" ht="9.9499999999999993" customHeight="1" x14ac:dyDescent="0.25">
      <c r="A65" s="1632">
        <v>2007</v>
      </c>
      <c r="B65" s="1632"/>
      <c r="C65" s="1633"/>
      <c r="D65" s="1634"/>
      <c r="E65" s="1633">
        <v>8652.6</v>
      </c>
      <c r="F65" s="1634">
        <v>91290.2</v>
      </c>
      <c r="G65" s="1638">
        <v>2845429</v>
      </c>
      <c r="H65" s="1636">
        <v>49.9</v>
      </c>
      <c r="I65" s="1637">
        <v>526.5</v>
      </c>
    </row>
    <row r="66" spans="1:10" ht="9.9499999999999993" customHeight="1" x14ac:dyDescent="0.25">
      <c r="A66" s="1639">
        <v>2008</v>
      </c>
      <c r="B66" s="1639"/>
      <c r="C66" s="1640"/>
      <c r="D66" s="1641"/>
      <c r="E66" s="1640">
        <v>8685.2000000000007</v>
      </c>
      <c r="F66" s="1641">
        <v>91673.1</v>
      </c>
      <c r="G66" s="1642">
        <v>2864576</v>
      </c>
      <c r="H66" s="1643">
        <v>50.8</v>
      </c>
      <c r="I66" s="1644">
        <v>536.19876111085523</v>
      </c>
      <c r="J66" s="1394"/>
    </row>
    <row r="67" spans="1:10" ht="11.1" customHeight="1" x14ac:dyDescent="0.25">
      <c r="A67" s="1632">
        <v>2009</v>
      </c>
      <c r="B67" s="1632"/>
      <c r="C67" s="1633"/>
      <c r="D67" s="1634"/>
      <c r="E67" s="1633">
        <v>8161.3</v>
      </c>
      <c r="F67" s="1634">
        <v>86216.2</v>
      </c>
      <c r="G67" s="1638">
        <v>2871547</v>
      </c>
      <c r="H67" s="1636">
        <v>57.2</v>
      </c>
      <c r="I67" s="1637">
        <v>604.26238957028909</v>
      </c>
    </row>
    <row r="68" spans="1:10" ht="9.9499999999999993" customHeight="1" x14ac:dyDescent="0.25">
      <c r="A68" s="1632">
        <v>2010</v>
      </c>
      <c r="B68" s="1632"/>
      <c r="C68" s="1633"/>
      <c r="D68" s="1634"/>
      <c r="E68" s="1633">
        <v>8979.2000000000007</v>
      </c>
      <c r="F68" s="1634">
        <v>95138.4</v>
      </c>
      <c r="G68" s="1638">
        <v>2870634</v>
      </c>
      <c r="H68" s="1636">
        <v>57.3</v>
      </c>
      <c r="I68" s="1637">
        <v>607.11759622238048</v>
      </c>
    </row>
    <row r="69" spans="1:10" ht="9.9499999999999993" customHeight="1" x14ac:dyDescent="0.25">
      <c r="A69" s="1632">
        <v>2011</v>
      </c>
      <c r="B69" s="1632"/>
      <c r="C69" s="1633"/>
      <c r="D69" s="1634"/>
      <c r="E69" s="1633">
        <v>8085.8</v>
      </c>
      <c r="F69" s="1634">
        <v>85645.6</v>
      </c>
      <c r="G69" s="1638">
        <v>2869023</v>
      </c>
      <c r="H69" s="1636">
        <v>52.8</v>
      </c>
      <c r="I69" s="1637">
        <v>559.29421671826628</v>
      </c>
    </row>
    <row r="70" spans="1:10" ht="9.9499999999999993" customHeight="1" x14ac:dyDescent="0.25">
      <c r="A70" s="1632">
        <v>2012</v>
      </c>
      <c r="B70" s="1632"/>
      <c r="C70" s="1633"/>
      <c r="D70" s="1634"/>
      <c r="E70" s="1633">
        <v>8158.2250050503235</v>
      </c>
      <c r="F70" s="1634">
        <v>86325.782351578484</v>
      </c>
      <c r="G70" s="1638">
        <v>2868083.1</v>
      </c>
      <c r="H70" s="1636">
        <v>61.6</v>
      </c>
      <c r="I70" s="1637">
        <v>651.5</v>
      </c>
    </row>
    <row r="71" spans="1:10" ht="9.9499999999999993" customHeight="1" x14ac:dyDescent="0.25">
      <c r="A71" s="1632">
        <v>2013</v>
      </c>
      <c r="B71" s="1632"/>
      <c r="C71" s="1633"/>
      <c r="D71" s="1634"/>
      <c r="E71" s="1633">
        <v>8277.0944147694499</v>
      </c>
      <c r="F71" s="1634">
        <v>87968.597795719528</v>
      </c>
      <c r="G71" s="1638">
        <v>2860344.9</v>
      </c>
      <c r="H71" s="1636">
        <v>47.333075975303558</v>
      </c>
      <c r="I71" s="1637">
        <v>500.97320100000002</v>
      </c>
    </row>
    <row r="72" spans="1:10" ht="9.9499999999999993" customHeight="1" x14ac:dyDescent="0.25">
      <c r="A72" s="1632">
        <v>2014</v>
      </c>
      <c r="B72" s="1632"/>
      <c r="C72" s="1633"/>
      <c r="D72" s="1634"/>
      <c r="E72" s="1633">
        <v>7280.4197495994158</v>
      </c>
      <c r="F72" s="1634">
        <v>77409.119574989789</v>
      </c>
      <c r="G72" s="1638">
        <v>2849162</v>
      </c>
      <c r="H72" s="1636">
        <v>44.959295144984566</v>
      </c>
      <c r="I72" s="1637">
        <v>478.87262393100002</v>
      </c>
    </row>
    <row r="73" spans="1:10" ht="9.9499999999999993" customHeight="1" x14ac:dyDescent="0.25">
      <c r="A73" s="1632">
        <v>2015</v>
      </c>
      <c r="B73" s="1632"/>
      <c r="C73" s="1633"/>
      <c r="D73" s="1634"/>
      <c r="E73" s="1633">
        <v>7607.5646329449373</v>
      </c>
      <c r="F73" s="1634">
        <v>81067.901423777163</v>
      </c>
      <c r="G73" s="1638">
        <v>2844334</v>
      </c>
      <c r="H73" s="1636">
        <v>42.621557004484409</v>
      </c>
      <c r="I73" s="1637">
        <v>453.14177378571429</v>
      </c>
    </row>
    <row r="74" spans="1:10" ht="9.9499999999999993" customHeight="1" x14ac:dyDescent="0.25">
      <c r="A74" s="1632">
        <v>2016</v>
      </c>
      <c r="B74" s="1632"/>
      <c r="C74" s="1633"/>
      <c r="D74" s="1634"/>
      <c r="E74" s="1633">
        <v>8255.1342335338559</v>
      </c>
      <c r="F74" s="1634">
        <v>88243.167217199996</v>
      </c>
      <c r="G74" s="1638">
        <v>2840473</v>
      </c>
      <c r="H74" s="1636">
        <v>49.288893022251862</v>
      </c>
      <c r="I74" s="1637">
        <v>525.63792570967735</v>
      </c>
    </row>
    <row r="75" spans="1:10" ht="9.9499999999999993" customHeight="1" x14ac:dyDescent="0.25">
      <c r="A75" s="1632">
        <v>2017</v>
      </c>
      <c r="B75" s="1632"/>
      <c r="C75" s="1633"/>
      <c r="D75" s="1634"/>
      <c r="E75" s="1633">
        <v>8527.4827534189189</v>
      </c>
      <c r="F75" s="1634">
        <v>90996.221726979784</v>
      </c>
      <c r="G75" s="1638">
        <v>2844257</v>
      </c>
      <c r="H75" s="1636">
        <v>54.886108595098101</v>
      </c>
      <c r="I75" s="1637">
        <v>585.93818417870966</v>
      </c>
    </row>
    <row r="76" spans="1:10" ht="9.9499999999999993" customHeight="1" x14ac:dyDescent="0.25">
      <c r="A76" s="1639">
        <v>2018</v>
      </c>
      <c r="B76" s="1639"/>
      <c r="C76" s="1640"/>
      <c r="D76" s="1641"/>
      <c r="E76" s="1640">
        <v>8182.7561269882699</v>
      </c>
      <c r="F76" s="1641">
        <v>87306.411272440775</v>
      </c>
      <c r="G76" s="1642">
        <v>2840619</v>
      </c>
      <c r="H76" s="1643">
        <v>55.898593761343584</v>
      </c>
      <c r="I76" s="1644">
        <v>596.21835162664274</v>
      </c>
      <c r="J76" s="1394"/>
    </row>
    <row r="77" spans="1:10" ht="9.9499999999999993" customHeight="1" x14ac:dyDescent="0.25">
      <c r="A77" s="1313"/>
      <c r="B77" s="1395"/>
      <c r="D77" s="1395"/>
      <c r="F77" s="1313"/>
      <c r="G77" s="1395"/>
      <c r="I77" s="1395"/>
    </row>
    <row r="78" spans="1:10" x14ac:dyDescent="0.25">
      <c r="A78" s="449" t="s">
        <v>596</v>
      </c>
    </row>
    <row r="81" spans="5:8" x14ac:dyDescent="0.25">
      <c r="E81" s="1441"/>
      <c r="F81" s="1441"/>
      <c r="G81" s="1441"/>
      <c r="H81" s="1441"/>
    </row>
  </sheetData>
  <mergeCells count="7">
    <mergeCell ref="I2:J2"/>
    <mergeCell ref="H4:I4"/>
    <mergeCell ref="C5:D5"/>
    <mergeCell ref="H5:I5"/>
    <mergeCell ref="A2:H2"/>
    <mergeCell ref="E5:G5"/>
    <mergeCell ref="C4:G4"/>
  </mergeCells>
  <pageMargins left="0.70866141732283472" right="0.70866141732283472" top="0.55118110236220474" bottom="0.35433070866141736" header="0.31496062992125984" footer="0.31496062992125984"/>
  <pageSetup paperSize="9" orientation="portrait" r:id="rId1"/>
  <headerFooter>
    <oddFooter>&amp;C59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Normal="100" zoomScaleSheetLayoutView="100" workbookViewId="0">
      <selection activeCell="A3" sqref="A3"/>
    </sheetView>
  </sheetViews>
  <sheetFormatPr defaultRowHeight="11.25" x14ac:dyDescent="0.2"/>
  <cols>
    <col min="1" max="1" width="10.5703125" style="3" customWidth="1"/>
    <col min="2" max="2" width="2.7109375" style="4" customWidth="1"/>
    <col min="3" max="3" width="65.5703125" style="3" customWidth="1"/>
    <col min="4" max="4" width="11.7109375" style="3" customWidth="1"/>
    <col min="5" max="5" width="9.140625" style="3"/>
    <col min="6" max="6" width="11.7109375" style="3" customWidth="1"/>
    <col min="7" max="8" width="9.140625" style="3"/>
    <col min="9" max="9" width="11.7109375" style="3" customWidth="1"/>
    <col min="10" max="16384" width="9.140625" style="3"/>
  </cols>
  <sheetData>
    <row r="1" spans="1:4" x14ac:dyDescent="0.2">
      <c r="C1" s="2322"/>
      <c r="D1" s="2322"/>
    </row>
    <row r="2" spans="1:4" ht="19.5" customHeight="1" thickBot="1" x14ac:dyDescent="0.25">
      <c r="A2" s="2327"/>
      <c r="B2" s="2327"/>
      <c r="C2" s="2327"/>
      <c r="D2" s="2327"/>
    </row>
    <row r="5" spans="1:4" ht="35.1" customHeight="1" x14ac:dyDescent="0.2">
      <c r="A5" s="9"/>
      <c r="B5" s="5"/>
      <c r="C5" s="2323"/>
      <c r="D5" s="2323"/>
    </row>
    <row r="6" spans="1:4" ht="35.1" customHeight="1" x14ac:dyDescent="0.2">
      <c r="A6" s="9"/>
      <c r="B6" s="5"/>
      <c r="C6" s="2323"/>
      <c r="D6" s="2323"/>
    </row>
    <row r="7" spans="1:4" ht="35.1" customHeight="1" x14ac:dyDescent="0.2">
      <c r="A7" s="9"/>
      <c r="B7" s="5"/>
      <c r="C7" s="10"/>
      <c r="D7" s="8"/>
    </row>
    <row r="8" spans="1:4" ht="35.1" customHeight="1" x14ac:dyDescent="0.2">
      <c r="A8" s="9"/>
      <c r="B8" s="5"/>
      <c r="C8" s="2323"/>
      <c r="D8" s="2323"/>
    </row>
    <row r="9" spans="1:4" ht="35.1" customHeight="1" x14ac:dyDescent="0.2">
      <c r="A9" s="9"/>
      <c r="B9" s="5"/>
      <c r="C9" s="2323"/>
      <c r="D9" s="2323"/>
    </row>
    <row r="10" spans="1:4" ht="35.1" customHeight="1" x14ac:dyDescent="0.2">
      <c r="A10" s="9"/>
      <c r="B10" s="5"/>
      <c r="C10" s="2323"/>
      <c r="D10" s="2323"/>
    </row>
    <row r="11" spans="1:4" ht="35.1" customHeight="1" x14ac:dyDescent="0.2">
      <c r="A11" s="9"/>
      <c r="B11" s="5"/>
      <c r="C11" s="2323"/>
      <c r="D11" s="2323"/>
    </row>
    <row r="12" spans="1:4" ht="35.1" customHeight="1" x14ac:dyDescent="0.2">
      <c r="A12" s="9"/>
      <c r="B12" s="5"/>
      <c r="C12" s="2323"/>
      <c r="D12" s="2323"/>
    </row>
    <row r="13" spans="1:4" ht="35.1" customHeight="1" x14ac:dyDescent="0.2">
      <c r="A13" s="9"/>
      <c r="B13" s="5"/>
      <c r="C13" s="2323"/>
      <c r="D13" s="2323"/>
    </row>
    <row r="14" spans="1:4" ht="35.1" customHeight="1" x14ac:dyDescent="0.2">
      <c r="A14" s="9"/>
      <c r="B14" s="5"/>
      <c r="C14" s="8"/>
      <c r="D14" s="8"/>
    </row>
    <row r="15" spans="1:4" ht="35.1" customHeight="1" x14ac:dyDescent="0.2">
      <c r="A15" s="9"/>
      <c r="B15" s="5"/>
      <c r="C15" s="2323"/>
      <c r="D15" s="2323"/>
    </row>
    <row r="16" spans="1:4" ht="35.1" customHeight="1" x14ac:dyDescent="0.2">
      <c r="A16" s="9"/>
      <c r="B16" s="5"/>
      <c r="C16" s="2323"/>
      <c r="D16" s="2323"/>
    </row>
    <row r="17" spans="1:6" ht="35.1" customHeight="1" x14ac:dyDescent="0.2">
      <c r="A17" s="9"/>
      <c r="B17" s="5"/>
      <c r="C17" s="2323"/>
      <c r="D17" s="2323"/>
    </row>
    <row r="18" spans="1:6" ht="35.1" customHeight="1" x14ac:dyDescent="0.2">
      <c r="A18" s="9"/>
      <c r="B18" s="5"/>
      <c r="C18" s="8"/>
      <c r="D18" s="8"/>
      <c r="F18" s="4"/>
    </row>
    <row r="19" spans="1:6" ht="35.1" customHeight="1" x14ac:dyDescent="0.2">
      <c r="A19" s="9"/>
      <c r="B19" s="5"/>
      <c r="C19" s="2323"/>
      <c r="D19" s="2323"/>
      <c r="F19" s="4"/>
    </row>
    <row r="20" spans="1:6" ht="35.1" customHeight="1" x14ac:dyDescent="0.2">
      <c r="A20" s="9"/>
      <c r="B20" s="5"/>
      <c r="C20" s="2323"/>
      <c r="D20" s="2323"/>
      <c r="F20" s="4"/>
    </row>
    <row r="21" spans="1:6" ht="35.1" customHeight="1" x14ac:dyDescent="0.2">
      <c r="A21" s="9"/>
      <c r="B21" s="5"/>
      <c r="C21" s="2323"/>
      <c r="D21" s="2323"/>
      <c r="F21" s="4"/>
    </row>
    <row r="22" spans="1:6" ht="35.1" customHeight="1" x14ac:dyDescent="0.2">
      <c r="A22" s="9"/>
      <c r="B22" s="5"/>
      <c r="C22" s="2323"/>
      <c r="D22" s="2323"/>
      <c r="F22" s="4"/>
    </row>
    <row r="23" spans="1:6" ht="35.1" customHeight="1" x14ac:dyDescent="0.2">
      <c r="A23" s="9"/>
      <c r="B23" s="5"/>
      <c r="C23" s="8"/>
      <c r="D23" s="8"/>
      <c r="F23" s="4"/>
    </row>
    <row r="24" spans="1:6" ht="35.1" customHeight="1" x14ac:dyDescent="0.2">
      <c r="A24" s="9"/>
      <c r="B24" s="5"/>
      <c r="C24" s="8"/>
      <c r="D24" s="8"/>
      <c r="F24" s="4"/>
    </row>
    <row r="25" spans="1:6" ht="24.95" customHeight="1" x14ac:dyDescent="0.2">
      <c r="A25" s="9"/>
      <c r="B25" s="5"/>
      <c r="C25" s="2323"/>
      <c r="D25" s="2323"/>
      <c r="F25" s="4"/>
    </row>
    <row r="26" spans="1:6" ht="23.1" customHeight="1" x14ac:dyDescent="0.2">
      <c r="A26" s="6"/>
      <c r="B26" s="7"/>
      <c r="C26" s="2323"/>
      <c r="D26" s="2323"/>
      <c r="F26" s="4"/>
    </row>
    <row r="27" spans="1:6" ht="23.1" customHeight="1" x14ac:dyDescent="0.2">
      <c r="A27" s="6"/>
      <c r="B27" s="7"/>
      <c r="C27" s="8"/>
      <c r="D27" s="8"/>
      <c r="F27" s="4"/>
    </row>
    <row r="28" spans="1:6" ht="23.1" customHeight="1" x14ac:dyDescent="0.2">
      <c r="A28" s="2325"/>
      <c r="B28" s="2325"/>
      <c r="C28" s="2325"/>
      <c r="D28" s="2325"/>
      <c r="F28" s="4"/>
    </row>
    <row r="29" spans="1:6" ht="23.1" customHeight="1" x14ac:dyDescent="0.2">
      <c r="A29" s="6"/>
      <c r="B29" s="7"/>
      <c r="C29" s="2323"/>
      <c r="D29" s="2323"/>
      <c r="F29" s="4"/>
    </row>
    <row r="30" spans="1:6" ht="23.1" customHeight="1" x14ac:dyDescent="0.2">
      <c r="A30" s="6"/>
      <c r="B30" s="7"/>
      <c r="C30" s="2323"/>
      <c r="D30" s="2323"/>
    </row>
    <row r="31" spans="1:6" ht="23.1" customHeight="1" x14ac:dyDescent="0.2">
      <c r="A31" s="6"/>
      <c r="B31" s="7"/>
      <c r="C31" s="2323"/>
      <c r="D31" s="2323"/>
    </row>
    <row r="32" spans="1:6" ht="23.1" customHeight="1" x14ac:dyDescent="0.2">
      <c r="A32" s="6"/>
      <c r="B32" s="7"/>
      <c r="C32" s="2323"/>
      <c r="D32" s="2323"/>
    </row>
    <row r="33" spans="1:4" ht="23.1" customHeight="1" x14ac:dyDescent="0.2">
      <c r="A33" s="6"/>
      <c r="B33" s="7"/>
      <c r="C33" s="2323"/>
      <c r="D33" s="2323"/>
    </row>
    <row r="34" spans="1:4" ht="23.1" customHeight="1" x14ac:dyDescent="0.2">
      <c r="A34" s="6"/>
      <c r="B34" s="7"/>
      <c r="C34" s="2323"/>
      <c r="D34" s="2323"/>
    </row>
    <row r="35" spans="1:4" ht="23.1" customHeight="1" x14ac:dyDescent="0.2">
      <c r="A35" s="6"/>
      <c r="B35" s="7"/>
      <c r="C35" s="2323"/>
      <c r="D35" s="2323"/>
    </row>
    <row r="36" spans="1:4" ht="23.1" customHeight="1" x14ac:dyDescent="0.2">
      <c r="A36" s="6"/>
      <c r="B36" s="7"/>
      <c r="C36" s="2323"/>
      <c r="D36" s="2323"/>
    </row>
    <row r="37" spans="1:4" ht="30" customHeight="1" x14ac:dyDescent="0.2">
      <c r="A37" s="2326"/>
      <c r="B37" s="2326"/>
      <c r="C37" s="2326"/>
      <c r="D37" s="2326"/>
    </row>
  </sheetData>
  <mergeCells count="29">
    <mergeCell ref="A2:D2"/>
    <mergeCell ref="C26:D26"/>
    <mergeCell ref="C11:D11"/>
    <mergeCell ref="C5:D5"/>
    <mergeCell ref="C6:D6"/>
    <mergeCell ref="C8:D8"/>
    <mergeCell ref="C9:D9"/>
    <mergeCell ref="C10:D10"/>
    <mergeCell ref="C19:D19"/>
    <mergeCell ref="C20:D20"/>
    <mergeCell ref="C21:D21"/>
    <mergeCell ref="C22:D22"/>
    <mergeCell ref="C25:D25"/>
    <mergeCell ref="C1:D1"/>
    <mergeCell ref="C35:D35"/>
    <mergeCell ref="C36:D36"/>
    <mergeCell ref="A37:D37"/>
    <mergeCell ref="C29:D29"/>
    <mergeCell ref="C30:D30"/>
    <mergeCell ref="C31:D31"/>
    <mergeCell ref="C32:D32"/>
    <mergeCell ref="C33:D33"/>
    <mergeCell ref="C34:D34"/>
    <mergeCell ref="A28:D28"/>
    <mergeCell ref="C12:D12"/>
    <mergeCell ref="C13:D13"/>
    <mergeCell ref="C15:D15"/>
    <mergeCell ref="C16:D16"/>
    <mergeCell ref="C17:D17"/>
  </mergeCells>
  <pageMargins left="0.6692913385826772" right="0.19685039370078741" top="0.31496062992125984" bottom="0.19685039370078741" header="0.23622047244094491" footer="0.15748031496062992"/>
  <pageSetup paperSize="9" firstPageNumber="4" orientation="portrait" useFirstPageNumber="1" r:id="rId1"/>
  <headerFooter scaleWithDoc="0" alignWithMargins="0">
    <oddFooter>&amp;C6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7"/>
  <sheetViews>
    <sheetView view="pageBreakPreview" topLeftCell="A13" zoomScaleNormal="100" zoomScaleSheetLayoutView="100" workbookViewId="0"/>
  </sheetViews>
  <sheetFormatPr defaultRowHeight="12.75" x14ac:dyDescent="0.25"/>
  <cols>
    <col min="1" max="1" width="8.7109375" style="449" customWidth="1"/>
    <col min="2" max="2" width="1.7109375" style="449" customWidth="1"/>
    <col min="3" max="8" width="12.7109375" style="449" customWidth="1"/>
    <col min="9" max="9" width="1.7109375" style="449" customWidth="1"/>
    <col min="10" max="10" width="9.140625" style="1925"/>
    <col min="11" max="16" width="9.140625" style="2218"/>
    <col min="17" max="19" width="9.140625" style="1925"/>
    <col min="20" max="16384" width="9.140625" style="449"/>
  </cols>
  <sheetData>
    <row r="2" spans="1:15" ht="15.75" customHeight="1" thickBot="1" x14ac:dyDescent="0.3">
      <c r="A2" s="2840" t="s">
        <v>594</v>
      </c>
      <c r="B2" s="2840"/>
      <c r="C2" s="2840"/>
      <c r="D2" s="2840"/>
      <c r="E2" s="2840"/>
      <c r="F2" s="2840"/>
      <c r="G2" s="2840"/>
      <c r="H2" s="2785" t="s">
        <v>597</v>
      </c>
      <c r="I2" s="2785"/>
    </row>
    <row r="3" spans="1:15" ht="9" customHeight="1" x14ac:dyDescent="0.25">
      <c r="A3" s="1390"/>
      <c r="B3" s="1390"/>
      <c r="C3" s="1390"/>
      <c r="D3" s="1390"/>
      <c r="E3" s="1390"/>
      <c r="F3" s="1390"/>
      <c r="G3" s="1390"/>
      <c r="H3" s="1391"/>
    </row>
    <row r="4" spans="1:15" ht="12" customHeight="1" x14ac:dyDescent="0.25">
      <c r="A4" s="1390"/>
      <c r="B4" s="1390"/>
      <c r="C4" s="1402"/>
      <c r="D4" s="1402"/>
      <c r="E4" s="1402"/>
      <c r="F4" s="1402"/>
      <c r="G4" s="1402"/>
      <c r="H4" s="1402"/>
      <c r="I4" s="450"/>
    </row>
    <row r="5" spans="1:15" ht="11.25" customHeight="1" x14ac:dyDescent="0.25">
      <c r="A5" s="450"/>
      <c r="B5" s="450"/>
      <c r="C5" s="1403"/>
      <c r="D5" s="1403"/>
      <c r="E5" s="1403"/>
      <c r="F5" s="1403"/>
      <c r="G5" s="1403"/>
      <c r="H5" s="1403"/>
      <c r="I5" s="450"/>
    </row>
    <row r="6" spans="1:15" ht="15" customHeight="1" x14ac:dyDescent="0.25">
      <c r="A6" s="2882" t="str">
        <f>' 59'!C4</f>
        <v>Skutečná roční spotřeba</v>
      </c>
      <c r="B6" s="2882"/>
      <c r="C6" s="2882"/>
      <c r="D6" s="2882"/>
      <c r="E6" s="2882"/>
      <c r="F6" s="2882"/>
      <c r="G6" s="2882"/>
      <c r="H6" s="2882"/>
      <c r="I6" s="2882"/>
      <c r="L6" s="2219" t="str">
        <f>' 59'!C5</f>
        <v>svítiplyn</v>
      </c>
      <c r="M6" s="2219" t="str">
        <f>' 59'!E5</f>
        <v>zemní plyn</v>
      </c>
      <c r="N6" s="2219" t="str">
        <f>' 59'!E5</f>
        <v>zemní plyn</v>
      </c>
      <c r="O6" s="2218" t="str">
        <f>' 59'!G6</f>
        <v>Počet zákazníků</v>
      </c>
    </row>
    <row r="7" spans="1:15" ht="15" customHeight="1" x14ac:dyDescent="0.25">
      <c r="A7" s="2883" t="s">
        <v>735</v>
      </c>
      <c r="B7" s="2883"/>
      <c r="C7" s="2883"/>
      <c r="D7" s="2883"/>
      <c r="E7" s="2883"/>
      <c r="F7" s="2883"/>
      <c r="G7" s="2883"/>
      <c r="H7" s="2883"/>
      <c r="I7" s="2883"/>
      <c r="K7" s="2218">
        <f>' 59'!A7</f>
        <v>1949</v>
      </c>
      <c r="L7" s="2220">
        <f>' 59'!C7</f>
        <v>366.67399999999998</v>
      </c>
      <c r="M7" s="2220">
        <f>' 59'!E7</f>
        <v>5.7039999999999997</v>
      </c>
      <c r="N7" s="2220">
        <f>' 59'!H7</f>
        <v>0.51</v>
      </c>
      <c r="O7" s="2221">
        <f>' 59'!G7</f>
        <v>122</v>
      </c>
    </row>
    <row r="8" spans="1:15" ht="9.9499999999999993" customHeight="1" x14ac:dyDescent="0.25">
      <c r="A8" s="450"/>
      <c r="B8" s="450"/>
      <c r="C8" s="1392"/>
      <c r="D8" s="1392"/>
      <c r="E8" s="1392"/>
      <c r="F8" s="1392"/>
      <c r="G8" s="1400"/>
      <c r="H8" s="1400"/>
      <c r="I8" s="450"/>
      <c r="J8" s="1936"/>
      <c r="K8" s="2218">
        <f>' 59'!A8</f>
        <v>1950</v>
      </c>
      <c r="L8" s="2220">
        <f>' 59'!C8</f>
        <v>450.89699999999999</v>
      </c>
      <c r="M8" s="2220">
        <f>' 59'!E8</f>
        <v>19.821000000000002</v>
      </c>
      <c r="N8" s="2220">
        <f>' 59'!H8</f>
        <v>0.73</v>
      </c>
      <c r="O8" s="2221">
        <f>' 59'!G8</f>
        <v>399</v>
      </c>
    </row>
    <row r="9" spans="1:15" ht="9.9499999999999993" customHeight="1" x14ac:dyDescent="0.25">
      <c r="A9" s="450"/>
      <c r="B9" s="450"/>
      <c r="C9" s="1392"/>
      <c r="D9" s="1392"/>
      <c r="E9" s="1392"/>
      <c r="F9" s="1392"/>
      <c r="G9" s="1400"/>
      <c r="H9" s="1400"/>
      <c r="I9" s="450"/>
      <c r="J9" s="1936"/>
      <c r="K9" s="2218">
        <f>' 59'!A9</f>
        <v>1951</v>
      </c>
      <c r="L9" s="2220">
        <f>' 59'!C9</f>
        <v>511.65</v>
      </c>
      <c r="M9" s="2220">
        <f>' 59'!E9</f>
        <v>20.928000000000001</v>
      </c>
      <c r="N9" s="2220">
        <f>' 59'!H9</f>
        <v>0.95</v>
      </c>
      <c r="O9" s="2221">
        <f>' 59'!G9</f>
        <v>720</v>
      </c>
    </row>
    <row r="10" spans="1:15" ht="9.9499999999999993" customHeight="1" x14ac:dyDescent="0.25">
      <c r="A10" s="450"/>
      <c r="B10" s="450"/>
      <c r="C10" s="1392"/>
      <c r="D10" s="1392"/>
      <c r="E10" s="1392"/>
      <c r="F10" s="1392"/>
      <c r="G10" s="1400"/>
      <c r="H10" s="1400"/>
      <c r="I10" s="450"/>
      <c r="J10" s="1936"/>
      <c r="K10" s="2218">
        <f>' 59'!A10</f>
        <v>1952</v>
      </c>
      <c r="L10" s="2220">
        <f>' 59'!C10</f>
        <v>600.92100000000005</v>
      </c>
      <c r="M10" s="2220">
        <f>' 59'!E10</f>
        <v>36.161999999999999</v>
      </c>
      <c r="N10" s="2220">
        <f>' 59'!H10</f>
        <v>1.06</v>
      </c>
      <c r="O10" s="2221">
        <f>' 59'!G10</f>
        <v>2795</v>
      </c>
    </row>
    <row r="11" spans="1:15" ht="9.9499999999999993" customHeight="1" x14ac:dyDescent="0.25">
      <c r="A11" s="450"/>
      <c r="B11" s="450"/>
      <c r="C11" s="1392"/>
      <c r="D11" s="1392"/>
      <c r="E11" s="1392"/>
      <c r="F11" s="1392"/>
      <c r="G11" s="1400"/>
      <c r="H11" s="1400"/>
      <c r="I11" s="450"/>
      <c r="J11" s="1936"/>
      <c r="K11" s="2218">
        <f>' 59'!A11</f>
        <v>1953</v>
      </c>
      <c r="L11" s="2220">
        <f>' 59'!C11</f>
        <v>657.17600000000004</v>
      </c>
      <c r="M11" s="2220">
        <f>' 59'!E11</f>
        <v>51.475999999999999</v>
      </c>
      <c r="N11" s="2220">
        <f>' 59'!H11</f>
        <v>2.2000000000000002</v>
      </c>
      <c r="O11" s="2221">
        <f>' 59'!G11</f>
        <v>3426</v>
      </c>
    </row>
    <row r="12" spans="1:15" ht="9.9499999999999993" customHeight="1" x14ac:dyDescent="0.25">
      <c r="A12" s="450"/>
      <c r="B12" s="450"/>
      <c r="C12" s="1392"/>
      <c r="D12" s="1392"/>
      <c r="E12" s="1392"/>
      <c r="F12" s="1392"/>
      <c r="G12" s="1400"/>
      <c r="H12" s="1400"/>
      <c r="I12" s="450"/>
      <c r="J12" s="1936"/>
      <c r="K12" s="2218">
        <f>' 59'!A12</f>
        <v>1954</v>
      </c>
      <c r="L12" s="2220">
        <f>' 59'!C12</f>
        <v>707.37099999999998</v>
      </c>
      <c r="M12" s="2220">
        <f>' 59'!E12</f>
        <v>67.126000000000005</v>
      </c>
      <c r="N12" s="2220">
        <f>' 59'!H12</f>
        <v>3.61</v>
      </c>
      <c r="O12" s="2221">
        <f>' 59'!G12</f>
        <v>3745</v>
      </c>
    </row>
    <row r="13" spans="1:15" ht="9.9499999999999993" customHeight="1" x14ac:dyDescent="0.25">
      <c r="A13" s="450"/>
      <c r="B13" s="450"/>
      <c r="C13" s="1392"/>
      <c r="D13" s="1392"/>
      <c r="E13" s="1392"/>
      <c r="F13" s="1392"/>
      <c r="G13" s="1400"/>
      <c r="H13" s="1400"/>
      <c r="I13" s="450"/>
      <c r="J13" s="1936"/>
      <c r="K13" s="2218">
        <f>' 59'!A13</f>
        <v>1955</v>
      </c>
      <c r="L13" s="2220">
        <f>' 59'!C13</f>
        <v>753.92899999999997</v>
      </c>
      <c r="M13" s="2220">
        <f>' 59'!E13</f>
        <v>74.230999999999995</v>
      </c>
      <c r="N13" s="2220">
        <f>' 59'!H13</f>
        <v>4.92</v>
      </c>
      <c r="O13" s="2221">
        <f>' 59'!G13</f>
        <v>3805</v>
      </c>
    </row>
    <row r="14" spans="1:15" ht="9.9499999999999993" customHeight="1" x14ac:dyDescent="0.25">
      <c r="A14" s="450"/>
      <c r="B14" s="450"/>
      <c r="C14" s="1392"/>
      <c r="D14" s="1392"/>
      <c r="E14" s="1392"/>
      <c r="F14" s="1392"/>
      <c r="G14" s="1400"/>
      <c r="H14" s="1400"/>
      <c r="I14" s="450"/>
      <c r="J14" s="1936"/>
      <c r="K14" s="2218">
        <f>' 59'!A14</f>
        <v>1956</v>
      </c>
      <c r="L14" s="2220">
        <f>' 59'!C14</f>
        <v>834.91899999999998</v>
      </c>
      <c r="M14" s="2220">
        <f>' 59'!E14</f>
        <v>81.486999999999995</v>
      </c>
      <c r="N14" s="2220">
        <f>' 59'!H14</f>
        <v>6.03</v>
      </c>
      <c r="O14" s="2221">
        <f>' 59'!G14</f>
        <v>5256</v>
      </c>
    </row>
    <row r="15" spans="1:15" ht="9.9499999999999993" customHeight="1" x14ac:dyDescent="0.25">
      <c r="A15" s="450"/>
      <c r="B15" s="450"/>
      <c r="C15" s="1392"/>
      <c r="D15" s="1392"/>
      <c r="E15" s="1392"/>
      <c r="F15" s="1392"/>
      <c r="G15" s="1400"/>
      <c r="H15" s="1400"/>
      <c r="I15" s="450"/>
      <c r="J15" s="1936"/>
      <c r="K15" s="2218">
        <f>' 59'!A15</f>
        <v>1957</v>
      </c>
      <c r="L15" s="2220">
        <f>' 59'!C15</f>
        <v>895.73400000000004</v>
      </c>
      <c r="M15" s="2220">
        <f>' 59'!E15</f>
        <v>534.26099999999997</v>
      </c>
      <c r="N15" s="2220">
        <f>' 59'!H15</f>
        <v>7.05</v>
      </c>
      <c r="O15" s="2221">
        <f>' 59'!G15</f>
        <v>5987</v>
      </c>
    </row>
    <row r="16" spans="1:15" ht="9.9499999999999993" customHeight="1" x14ac:dyDescent="0.25">
      <c r="A16" s="450"/>
      <c r="B16" s="450"/>
      <c r="C16" s="1392"/>
      <c r="D16" s="1392"/>
      <c r="E16" s="1392"/>
      <c r="F16" s="1392"/>
      <c r="G16" s="1400"/>
      <c r="H16" s="1400"/>
      <c r="I16" s="450"/>
      <c r="J16" s="1936"/>
      <c r="K16" s="2218">
        <f>' 59'!A16</f>
        <v>1958</v>
      </c>
      <c r="L16" s="2220">
        <f>' 59'!C16</f>
        <v>927.6</v>
      </c>
      <c r="M16" s="2220">
        <f>' 59'!E16</f>
        <v>765.55100000000004</v>
      </c>
      <c r="N16" s="2220">
        <f>' 59'!H16</f>
        <v>8.3000000000000007</v>
      </c>
      <c r="O16" s="2221">
        <f>' 59'!G16</f>
        <v>7105</v>
      </c>
    </row>
    <row r="17" spans="1:15" ht="11.1" customHeight="1" x14ac:dyDescent="0.25">
      <c r="A17" s="450"/>
      <c r="B17" s="450"/>
      <c r="C17" s="1392"/>
      <c r="D17" s="1392"/>
      <c r="E17" s="1392"/>
      <c r="F17" s="1392"/>
      <c r="G17" s="1400"/>
      <c r="H17" s="1400"/>
      <c r="I17" s="450"/>
      <c r="J17" s="1936"/>
      <c r="K17" s="2218">
        <f>' 59'!A17</f>
        <v>1959</v>
      </c>
      <c r="L17" s="2220">
        <f>' 59'!C17</f>
        <v>972.07799999999997</v>
      </c>
      <c r="M17" s="2220">
        <f>' 59'!E17</f>
        <v>910.76800000000003</v>
      </c>
      <c r="N17" s="2220">
        <f>' 59'!H17</f>
        <v>8.1</v>
      </c>
      <c r="O17" s="2221">
        <f>' 59'!G17</f>
        <v>10287</v>
      </c>
    </row>
    <row r="18" spans="1:15" ht="9.9499999999999993" customHeight="1" x14ac:dyDescent="0.25">
      <c r="A18" s="450"/>
      <c r="B18" s="450"/>
      <c r="C18" s="1392"/>
      <c r="D18" s="1392"/>
      <c r="E18" s="1392"/>
      <c r="F18" s="1392"/>
      <c r="G18" s="1400"/>
      <c r="H18" s="1400"/>
      <c r="I18" s="450"/>
      <c r="J18" s="1936"/>
      <c r="K18" s="2218">
        <f>' 59'!A18</f>
        <v>1960</v>
      </c>
      <c r="L18" s="2220">
        <f>' 59'!C18</f>
        <v>1076.9880000000001</v>
      </c>
      <c r="M18" s="2220">
        <f>' 59'!E18</f>
        <v>841.90899999999999</v>
      </c>
      <c r="N18" s="2220">
        <f>' 59'!H18</f>
        <v>7.2</v>
      </c>
      <c r="O18" s="2221">
        <f>' 59'!G18</f>
        <v>14892</v>
      </c>
    </row>
    <row r="19" spans="1:15" ht="9.9499999999999993" customHeight="1" x14ac:dyDescent="0.25">
      <c r="A19" s="450"/>
      <c r="B19" s="450"/>
      <c r="C19" s="1392"/>
      <c r="D19" s="1392"/>
      <c r="E19" s="1392"/>
      <c r="F19" s="1392"/>
      <c r="G19" s="1400"/>
      <c r="H19" s="1400"/>
      <c r="I19" s="450"/>
      <c r="J19" s="1936"/>
      <c r="K19" s="2218">
        <f>' 59'!A19</f>
        <v>1961</v>
      </c>
      <c r="L19" s="2220">
        <f>' 59'!C19</f>
        <v>1183.2529999999999</v>
      </c>
      <c r="M19" s="2220">
        <f>' 59'!E19</f>
        <v>790.12599999999998</v>
      </c>
      <c r="N19" s="2220">
        <f>' 59'!H19</f>
        <v>5.7</v>
      </c>
      <c r="O19" s="2221">
        <f>' 59'!G19</f>
        <v>19021</v>
      </c>
    </row>
    <row r="20" spans="1:15" ht="9.9499999999999993" customHeight="1" x14ac:dyDescent="0.25">
      <c r="A20" s="450"/>
      <c r="B20" s="450"/>
      <c r="C20" s="1392"/>
      <c r="D20" s="1392"/>
      <c r="E20" s="1392"/>
      <c r="F20" s="1392"/>
      <c r="G20" s="1400"/>
      <c r="H20" s="1400"/>
      <c r="I20" s="450"/>
      <c r="J20" s="1936"/>
      <c r="K20" s="2218">
        <f>' 59'!A20</f>
        <v>1962</v>
      </c>
      <c r="L20" s="2220">
        <f>' 59'!C20</f>
        <v>1334.8240000000001</v>
      </c>
      <c r="M20" s="2220">
        <f>' 59'!E20</f>
        <v>567.35799999999995</v>
      </c>
      <c r="N20" s="2220">
        <f>' 59'!H20</f>
        <v>3.9</v>
      </c>
      <c r="O20" s="2221">
        <f>' 59'!G20</f>
        <v>22853</v>
      </c>
    </row>
    <row r="21" spans="1:15" ht="9.9499999999999993" customHeight="1" x14ac:dyDescent="0.25">
      <c r="A21" s="450"/>
      <c r="B21" s="450"/>
      <c r="C21" s="1392"/>
      <c r="D21" s="1392"/>
      <c r="E21" s="1392"/>
      <c r="F21" s="1392"/>
      <c r="G21" s="1400"/>
      <c r="H21" s="1400"/>
      <c r="I21" s="450"/>
      <c r="J21" s="1936"/>
      <c r="K21" s="2218">
        <f>' 59'!A21</f>
        <v>1963</v>
      </c>
      <c r="L21" s="2220">
        <f>' 59'!C21</f>
        <v>1473.625</v>
      </c>
      <c r="M21" s="2220">
        <f>' 59'!E21</f>
        <v>504.28699999999998</v>
      </c>
      <c r="N21" s="2220">
        <f>' 59'!H21</f>
        <v>5.21</v>
      </c>
      <c r="O21" s="2221">
        <f>' 59'!G21</f>
        <v>26283</v>
      </c>
    </row>
    <row r="22" spans="1:15" ht="9.9499999999999993" customHeight="1" x14ac:dyDescent="0.25">
      <c r="A22" s="450"/>
      <c r="B22" s="450"/>
      <c r="C22" s="1392"/>
      <c r="D22" s="1392"/>
      <c r="E22" s="1392"/>
      <c r="F22" s="1392"/>
      <c r="G22" s="1400"/>
      <c r="H22" s="1400"/>
      <c r="I22" s="450"/>
      <c r="J22" s="1936"/>
      <c r="K22" s="2218">
        <f>' 59'!A22</f>
        <v>1964</v>
      </c>
      <c r="L22" s="2220">
        <f>' 59'!C22</f>
        <v>1580.328</v>
      </c>
      <c r="M22" s="2220">
        <f>' 59'!E22</f>
        <v>399.09699999999998</v>
      </c>
      <c r="N22" s="2220">
        <f>' 59'!H22</f>
        <v>3.96</v>
      </c>
      <c r="O22" s="2221">
        <f>' 59'!G22</f>
        <v>28424</v>
      </c>
    </row>
    <row r="23" spans="1:15" ht="9.9499999999999993" customHeight="1" x14ac:dyDescent="0.25">
      <c r="A23" s="450"/>
      <c r="B23" s="450"/>
      <c r="C23" s="1392"/>
      <c r="D23" s="1392"/>
      <c r="E23" s="1392"/>
      <c r="F23" s="1392"/>
      <c r="G23" s="1400"/>
      <c r="H23" s="1400"/>
      <c r="I23" s="450"/>
      <c r="J23" s="1936"/>
      <c r="K23" s="2218">
        <f>' 59'!A23</f>
        <v>1965</v>
      </c>
      <c r="L23" s="2220">
        <f>' 59'!C23</f>
        <v>1698.5830000000001</v>
      </c>
      <c r="M23" s="2220">
        <f>' 59'!E23</f>
        <v>277.63400000000001</v>
      </c>
      <c r="N23" s="2220">
        <f>' 59'!H23</f>
        <v>5.2</v>
      </c>
      <c r="O23" s="2221">
        <f>' 59'!G23</f>
        <v>31901</v>
      </c>
    </row>
    <row r="24" spans="1:15" ht="9.9499999999999993" customHeight="1" x14ac:dyDescent="0.25">
      <c r="A24" s="450"/>
      <c r="B24" s="450"/>
      <c r="C24" s="1392"/>
      <c r="D24" s="1392"/>
      <c r="E24" s="1392"/>
      <c r="F24" s="1392"/>
      <c r="G24" s="1400"/>
      <c r="H24" s="1400"/>
      <c r="I24" s="450"/>
      <c r="J24" s="1936"/>
      <c r="K24" s="2218">
        <f>' 59'!A24</f>
        <v>1966</v>
      </c>
      <c r="L24" s="2220">
        <f>' 59'!C24</f>
        <v>1724.538</v>
      </c>
      <c r="M24" s="2220">
        <f>' 59'!E24</f>
        <v>364.98099999999999</v>
      </c>
      <c r="N24" s="2220">
        <f>' 59'!H24</f>
        <v>4.4000000000000004</v>
      </c>
      <c r="O24" s="2221">
        <f>' 59'!G24</f>
        <v>36123</v>
      </c>
    </row>
    <row r="25" spans="1:15" ht="9.9499999999999993" customHeight="1" x14ac:dyDescent="0.25">
      <c r="A25" s="450"/>
      <c r="B25" s="450"/>
      <c r="C25" s="1392"/>
      <c r="D25" s="1392"/>
      <c r="E25" s="1392"/>
      <c r="F25" s="1392"/>
      <c r="G25" s="1400"/>
      <c r="H25" s="1400"/>
      <c r="I25" s="450"/>
      <c r="J25" s="1936"/>
      <c r="K25" s="2218">
        <f>' 59'!A25</f>
        <v>1967</v>
      </c>
      <c r="L25" s="2220">
        <f>' 59'!C25</f>
        <v>1908.095</v>
      </c>
      <c r="M25" s="2220">
        <f>' 59'!E25</f>
        <v>308.68099999999998</v>
      </c>
      <c r="N25" s="2220">
        <f>' 59'!H25</f>
        <v>5.76</v>
      </c>
      <c r="O25" s="2221">
        <f>' 59'!G25</f>
        <v>39717</v>
      </c>
    </row>
    <row r="26" spans="1:15" ht="9.9499999999999993" customHeight="1" x14ac:dyDescent="0.25">
      <c r="A26" s="450"/>
      <c r="B26" s="450"/>
      <c r="C26" s="1392"/>
      <c r="D26" s="1392"/>
      <c r="E26" s="1392"/>
      <c r="F26" s="1392"/>
      <c r="G26" s="1400"/>
      <c r="H26" s="1400"/>
      <c r="I26" s="450"/>
      <c r="J26" s="1936"/>
      <c r="K26" s="2218">
        <f>' 59'!A26</f>
        <v>1968</v>
      </c>
      <c r="L26" s="2220">
        <f>' 59'!C26</f>
        <v>2095.4520000000002</v>
      </c>
      <c r="M26" s="2220">
        <f>' 59'!E26</f>
        <v>403.839</v>
      </c>
      <c r="N26" s="2220">
        <f>' 59'!H26</f>
        <v>6.5</v>
      </c>
      <c r="O26" s="2221">
        <f>' 59'!G26</f>
        <v>43308</v>
      </c>
    </row>
    <row r="27" spans="1:15" ht="11.1" customHeight="1" x14ac:dyDescent="0.25">
      <c r="A27" s="450"/>
      <c r="B27" s="450"/>
      <c r="C27" s="1392"/>
      <c r="D27" s="1392"/>
      <c r="E27" s="1392"/>
      <c r="F27" s="1392"/>
      <c r="G27" s="1400"/>
      <c r="H27" s="1400"/>
      <c r="I27" s="450"/>
      <c r="K27" s="2218">
        <f>' 59'!A27</f>
        <v>1969</v>
      </c>
      <c r="L27" s="2220">
        <f>' 59'!C27</f>
        <v>2347.1680000000001</v>
      </c>
      <c r="M27" s="2220">
        <f>' 59'!E27</f>
        <v>458.06599999999997</v>
      </c>
      <c r="N27" s="2220">
        <f>' 59'!H27</f>
        <v>7.35</v>
      </c>
      <c r="O27" s="2221">
        <f>' 59'!G27</f>
        <v>48351</v>
      </c>
    </row>
    <row r="28" spans="1:15" ht="15" customHeight="1" x14ac:dyDescent="0.25">
      <c r="K28" s="2218">
        <f>' 59'!A28</f>
        <v>1970</v>
      </c>
      <c r="L28" s="2220">
        <f>' 59'!C28</f>
        <v>2510.194</v>
      </c>
      <c r="M28" s="2220">
        <f>' 59'!E28</f>
        <v>514.97900000000004</v>
      </c>
      <c r="N28" s="2220">
        <f>' 59'!H28</f>
        <v>6.9</v>
      </c>
      <c r="O28" s="2221">
        <f>' 59'!G28</f>
        <v>60818</v>
      </c>
    </row>
    <row r="29" spans="1:15" ht="15" customHeight="1" x14ac:dyDescent="0.25">
      <c r="A29" s="2882" t="str">
        <f>' 59'!G6</f>
        <v>Počet zákazníků</v>
      </c>
      <c r="B29" s="2882"/>
      <c r="C29" s="2882"/>
      <c r="D29" s="2882"/>
      <c r="E29" s="2882"/>
      <c r="F29" s="2882"/>
      <c r="G29" s="2882"/>
      <c r="H29" s="2882"/>
      <c r="I29" s="2882"/>
      <c r="K29" s="2218">
        <f>' 59'!A29</f>
        <v>1971</v>
      </c>
      <c r="L29" s="2220">
        <f>' 59'!C29</f>
        <v>2745.89</v>
      </c>
      <c r="M29" s="2220">
        <f>' 59'!E29</f>
        <v>551.71400000000006</v>
      </c>
      <c r="N29" s="2220">
        <f>' 59'!H29</f>
        <v>8.34</v>
      </c>
      <c r="O29" s="2221">
        <f>' 59'!G29</f>
        <v>74529</v>
      </c>
    </row>
    <row r="30" spans="1:15" ht="15" customHeight="1" x14ac:dyDescent="0.25">
      <c r="A30" s="2883" t="str">
        <f>A7</f>
        <v>1949 - 2018</v>
      </c>
      <c r="B30" s="2883"/>
      <c r="C30" s="2883"/>
      <c r="D30" s="2883"/>
      <c r="E30" s="2883"/>
      <c r="F30" s="2883"/>
      <c r="G30" s="2883"/>
      <c r="H30" s="2883"/>
      <c r="I30" s="2883"/>
      <c r="K30" s="2218">
        <f>' 59'!A30</f>
        <v>1972</v>
      </c>
      <c r="L30" s="2220">
        <f>' 59'!C30</f>
        <v>3031.0239999999999</v>
      </c>
      <c r="M30" s="2220">
        <f>' 59'!E30</f>
        <v>583.92499999999995</v>
      </c>
      <c r="N30" s="2220">
        <f>' 59'!H30</f>
        <v>9.3800000000000008</v>
      </c>
      <c r="O30" s="2221">
        <f>' 59'!G30</f>
        <v>96718</v>
      </c>
    </row>
    <row r="31" spans="1:15" ht="9.9499999999999993" customHeight="1" x14ac:dyDescent="0.25">
      <c r="A31" s="450"/>
      <c r="B31" s="450"/>
      <c r="C31" s="1392"/>
      <c r="D31" s="1392"/>
      <c r="E31" s="1392"/>
      <c r="F31" s="1392"/>
      <c r="G31" s="1400"/>
      <c r="H31" s="1400"/>
      <c r="I31" s="450"/>
      <c r="K31" s="2218">
        <f>' 59'!A31</f>
        <v>1973</v>
      </c>
      <c r="L31" s="2220">
        <f>' 59'!C31</f>
        <v>3129.33</v>
      </c>
      <c r="M31" s="2220">
        <f>' 59'!E31</f>
        <v>656.73</v>
      </c>
      <c r="N31" s="2220">
        <f>' 59'!H31</f>
        <v>11.38</v>
      </c>
      <c r="O31" s="2221">
        <f>' 59'!G31</f>
        <v>127621</v>
      </c>
    </row>
    <row r="32" spans="1:15" ht="9.9499999999999993" customHeight="1" x14ac:dyDescent="0.25">
      <c r="A32" s="450"/>
      <c r="B32" s="450"/>
      <c r="C32" s="1392"/>
      <c r="D32" s="1392"/>
      <c r="E32" s="1392"/>
      <c r="F32" s="1392"/>
      <c r="G32" s="1400"/>
      <c r="H32" s="1400"/>
      <c r="I32" s="450"/>
      <c r="K32" s="2218">
        <f>' 59'!A32</f>
        <v>1974</v>
      </c>
      <c r="L32" s="2220">
        <f>' 59'!C32</f>
        <v>3159.0070000000001</v>
      </c>
      <c r="M32" s="2220">
        <f>' 59'!E32</f>
        <v>826.072</v>
      </c>
      <c r="N32" s="2220">
        <f>' 59'!H32</f>
        <v>13.02</v>
      </c>
      <c r="O32" s="2221">
        <f>' 59'!G32</f>
        <v>169462</v>
      </c>
    </row>
    <row r="33" spans="1:15" ht="9.9499999999999993" customHeight="1" x14ac:dyDescent="0.25">
      <c r="A33" s="450"/>
      <c r="B33" s="450"/>
      <c r="C33" s="1392"/>
      <c r="D33" s="1392"/>
      <c r="E33" s="1392"/>
      <c r="F33" s="1392"/>
      <c r="G33" s="1400"/>
      <c r="H33" s="1400"/>
      <c r="I33" s="450"/>
      <c r="K33" s="2218">
        <f>' 59'!A33</f>
        <v>1975</v>
      </c>
      <c r="L33" s="2220">
        <f>' 59'!C33</f>
        <v>3321.3820000000001</v>
      </c>
      <c r="M33" s="2220">
        <f>' 59'!E33</f>
        <v>1075.9380000000001</v>
      </c>
      <c r="N33" s="2220">
        <f>' 59'!H33</f>
        <v>15.2</v>
      </c>
      <c r="O33" s="2221">
        <f>' 59'!G33</f>
        <v>221695</v>
      </c>
    </row>
    <row r="34" spans="1:15" ht="9.9499999999999993" customHeight="1" x14ac:dyDescent="0.25">
      <c r="A34" s="450"/>
      <c r="B34" s="450"/>
      <c r="C34" s="1392"/>
      <c r="D34" s="1392"/>
      <c r="E34" s="1392"/>
      <c r="F34" s="1392"/>
      <c r="G34" s="1400"/>
      <c r="H34" s="1400"/>
      <c r="I34" s="450"/>
      <c r="K34" s="2218">
        <f>' 59'!A34</f>
        <v>1976</v>
      </c>
      <c r="L34" s="2220">
        <f>' 59'!C34</f>
        <v>3392.1750000000002</v>
      </c>
      <c r="M34" s="2220">
        <f>' 59'!E34</f>
        <v>1415.117</v>
      </c>
      <c r="N34" s="2220">
        <f>' 59'!H34</f>
        <v>19.100000000000001</v>
      </c>
      <c r="O34" s="2221">
        <f>' 59'!G34</f>
        <v>267219</v>
      </c>
    </row>
    <row r="35" spans="1:15" ht="9.9499999999999993" customHeight="1" x14ac:dyDescent="0.25">
      <c r="A35" s="450"/>
      <c r="B35" s="450"/>
      <c r="C35" s="1392"/>
      <c r="D35" s="1392"/>
      <c r="E35" s="1392"/>
      <c r="F35" s="1392"/>
      <c r="G35" s="1400"/>
      <c r="H35" s="1400"/>
      <c r="I35" s="450"/>
      <c r="K35" s="2218">
        <f>' 59'!A35</f>
        <v>1977</v>
      </c>
      <c r="L35" s="2220">
        <f>' 59'!C35</f>
        <v>3420.6529999999998</v>
      </c>
      <c r="M35" s="2220">
        <f>' 59'!E35</f>
        <v>1634.9490000000001</v>
      </c>
      <c r="N35" s="2220">
        <f>' 59'!H35</f>
        <v>20.9</v>
      </c>
      <c r="O35" s="2221">
        <f>' 59'!G35</f>
        <v>327903</v>
      </c>
    </row>
    <row r="36" spans="1:15" ht="9.9499999999999993" customHeight="1" x14ac:dyDescent="0.25">
      <c r="A36" s="450"/>
      <c r="B36" s="450"/>
      <c r="C36" s="1392"/>
      <c r="D36" s="1392"/>
      <c r="E36" s="1392"/>
      <c r="F36" s="1392"/>
      <c r="G36" s="1400"/>
      <c r="H36" s="1400"/>
      <c r="I36" s="450"/>
      <c r="K36" s="2218">
        <f>' 59'!A36</f>
        <v>1978</v>
      </c>
      <c r="L36" s="2220">
        <f>' 59'!C36</f>
        <v>3576.2379999999998</v>
      </c>
      <c r="M36" s="2220">
        <f>' 59'!E36</f>
        <v>2011.2940000000001</v>
      </c>
      <c r="N36" s="2220">
        <f>' 59'!H36</f>
        <v>24.9</v>
      </c>
      <c r="O36" s="2221">
        <f>' 59'!G36</f>
        <v>398080</v>
      </c>
    </row>
    <row r="37" spans="1:15" ht="11.1" customHeight="1" x14ac:dyDescent="0.25">
      <c r="A37" s="450"/>
      <c r="B37" s="450"/>
      <c r="C37" s="1392"/>
      <c r="D37" s="1392"/>
      <c r="E37" s="1392"/>
      <c r="F37" s="1392"/>
      <c r="G37" s="1400"/>
      <c r="H37" s="1400"/>
      <c r="I37" s="450"/>
      <c r="K37" s="2218">
        <f>' 59'!A37</f>
        <v>1979</v>
      </c>
      <c r="L37" s="2220">
        <f>' 59'!C37</f>
        <v>3505.5439999999999</v>
      </c>
      <c r="M37" s="2220">
        <f>' 59'!E37</f>
        <v>2501.7310000000002</v>
      </c>
      <c r="N37" s="2220">
        <f>' 59'!H37</f>
        <v>22.2</v>
      </c>
      <c r="O37" s="2221">
        <f>' 59'!G37</f>
        <v>472402</v>
      </c>
    </row>
    <row r="38" spans="1:15" ht="9.9499999999999993" customHeight="1" x14ac:dyDescent="0.25">
      <c r="A38" s="450"/>
      <c r="B38" s="450"/>
      <c r="C38" s="1392"/>
      <c r="D38" s="1392"/>
      <c r="E38" s="1392"/>
      <c r="F38" s="1392"/>
      <c r="G38" s="1400"/>
      <c r="H38" s="1400"/>
      <c r="I38" s="450"/>
      <c r="K38" s="2218">
        <f>' 59'!A38</f>
        <v>1980</v>
      </c>
      <c r="L38" s="2220">
        <f>' 59'!C38</f>
        <v>3630.1909999999998</v>
      </c>
      <c r="M38" s="2220">
        <f>' 59'!E38</f>
        <v>2910.5250000000001</v>
      </c>
      <c r="N38" s="2220">
        <f>' 59'!H38</f>
        <v>25.4</v>
      </c>
      <c r="O38" s="2221">
        <f>' 59'!G38</f>
        <v>560875</v>
      </c>
    </row>
    <row r="39" spans="1:15" ht="9.9499999999999993" customHeight="1" x14ac:dyDescent="0.25">
      <c r="A39" s="450"/>
      <c r="B39" s="450"/>
      <c r="C39" s="1392"/>
      <c r="D39" s="1392"/>
      <c r="E39" s="1392"/>
      <c r="F39" s="1392"/>
      <c r="G39" s="1400"/>
      <c r="H39" s="1400"/>
      <c r="I39" s="450"/>
      <c r="K39" s="2218">
        <f>' 59'!A39</f>
        <v>1981</v>
      </c>
      <c r="L39" s="2220">
        <f>' 59'!C39</f>
        <v>3973.4100000000003</v>
      </c>
      <c r="M39" s="2220">
        <f>' 59'!E39</f>
        <v>3817.5899999999997</v>
      </c>
      <c r="N39" s="2220">
        <f>' 59'!H39</f>
        <v>27.06</v>
      </c>
      <c r="O39" s="2221">
        <f>' 59'!G39</f>
        <v>758964</v>
      </c>
    </row>
    <row r="40" spans="1:15" ht="9.9499999999999993" customHeight="1" x14ac:dyDescent="0.25">
      <c r="A40" s="450"/>
      <c r="B40" s="450"/>
      <c r="C40" s="1392"/>
      <c r="D40" s="1392"/>
      <c r="E40" s="1392"/>
      <c r="F40" s="1392"/>
      <c r="G40" s="1400"/>
      <c r="H40" s="1400"/>
      <c r="I40" s="450"/>
      <c r="K40" s="2218">
        <f>' 59'!A40</f>
        <v>1982</v>
      </c>
      <c r="L40" s="2220">
        <f>' 59'!C40</f>
        <v>3413.54</v>
      </c>
      <c r="M40" s="2220">
        <f>' 59'!E40</f>
        <v>4240.4599999999991</v>
      </c>
      <c r="N40" s="2220">
        <f>' 59'!H40</f>
        <v>28.3</v>
      </c>
      <c r="O40" s="2221">
        <f>' 59'!G40</f>
        <v>829673</v>
      </c>
    </row>
    <row r="41" spans="1:15" ht="15" customHeight="1" x14ac:dyDescent="0.25">
      <c r="K41" s="2218">
        <f>' 59'!A41</f>
        <v>1983</v>
      </c>
      <c r="L41" s="2220">
        <f>' 59'!C41</f>
        <v>3450.77</v>
      </c>
      <c r="M41" s="2220">
        <f>' 59'!E41</f>
        <v>4276.2299999999996</v>
      </c>
      <c r="N41" s="2220">
        <f>' 59'!H41</f>
        <v>23.11</v>
      </c>
      <c r="O41" s="2221">
        <f>' 59'!G41</f>
        <v>857475</v>
      </c>
    </row>
    <row r="42" spans="1:15" ht="15" customHeight="1" x14ac:dyDescent="0.25">
      <c r="K42" s="2218">
        <f>' 59'!A42</f>
        <v>1984</v>
      </c>
      <c r="L42" s="2220">
        <f>' 59'!C42</f>
        <v>3857.75</v>
      </c>
      <c r="M42" s="2220">
        <f>' 59'!E42</f>
        <v>4667.25</v>
      </c>
      <c r="N42" s="2220">
        <f>' 59'!H42</f>
        <v>26.48</v>
      </c>
      <c r="O42" s="2221">
        <f>' 59'!G42</f>
        <v>975391</v>
      </c>
    </row>
    <row r="43" spans="1:15" ht="9.9499999999999993" customHeight="1" x14ac:dyDescent="0.25">
      <c r="A43" s="450"/>
      <c r="B43" s="450"/>
      <c r="C43" s="1392"/>
      <c r="D43" s="1392"/>
      <c r="E43" s="1392"/>
      <c r="F43" s="1392"/>
      <c r="G43" s="1400"/>
      <c r="H43" s="1400"/>
      <c r="I43" s="450"/>
      <c r="K43" s="2218">
        <f>' 59'!A43</f>
        <v>1985</v>
      </c>
      <c r="L43" s="2220">
        <f>' 59'!C43</f>
        <v>3094.39</v>
      </c>
      <c r="M43" s="2220">
        <f>' 59'!E43</f>
        <v>4894.6099999999988</v>
      </c>
      <c r="N43" s="2220">
        <f>' 59'!H43</f>
        <v>32.68</v>
      </c>
      <c r="O43" s="2221">
        <f>' 59'!G43</f>
        <v>1052604</v>
      </c>
    </row>
    <row r="44" spans="1:15" ht="9.9499999999999993" customHeight="1" x14ac:dyDescent="0.25">
      <c r="A44" s="450"/>
      <c r="B44" s="450"/>
      <c r="C44" s="1392"/>
      <c r="D44" s="1392"/>
      <c r="E44" s="1392"/>
      <c r="F44" s="1392"/>
      <c r="G44" s="1400"/>
      <c r="H44" s="1400"/>
      <c r="I44" s="450"/>
      <c r="K44" s="2218">
        <f>' 59'!A44</f>
        <v>1986</v>
      </c>
      <c r="L44" s="2220">
        <f>' 59'!C44</f>
        <v>2399.37</v>
      </c>
      <c r="M44" s="2220">
        <f>' 59'!E44</f>
        <v>5187.6299999999992</v>
      </c>
      <c r="N44" s="2220">
        <f>' 59'!H44</f>
        <v>24.73995</v>
      </c>
      <c r="O44" s="2221">
        <f>' 59'!G44</f>
        <v>1249146</v>
      </c>
    </row>
    <row r="45" spans="1:15" ht="9.9499999999999993" customHeight="1" x14ac:dyDescent="0.25">
      <c r="A45" s="450"/>
      <c r="B45" s="450"/>
      <c r="C45" s="1392"/>
      <c r="D45" s="1392"/>
      <c r="E45" s="1392"/>
      <c r="F45" s="1392"/>
      <c r="G45" s="1400"/>
      <c r="H45" s="1400"/>
      <c r="I45" s="450"/>
      <c r="K45" s="2218">
        <f>' 59'!A45</f>
        <v>1987</v>
      </c>
      <c r="L45" s="2220">
        <f>' 59'!C45</f>
        <v>2962</v>
      </c>
      <c r="M45" s="2220">
        <f>' 59'!E45</f>
        <v>5443.4099999999989</v>
      </c>
      <c r="N45" s="2220">
        <f>' 59'!H45</f>
        <v>29.704000000000001</v>
      </c>
      <c r="O45" s="2221">
        <f>' 59'!G45</f>
        <v>1259133</v>
      </c>
    </row>
    <row r="46" spans="1:15" ht="9.9499999999999993" customHeight="1" x14ac:dyDescent="0.25">
      <c r="A46" s="450"/>
      <c r="B46" s="450"/>
      <c r="C46" s="1392"/>
      <c r="D46" s="1392"/>
      <c r="E46" s="1392"/>
      <c r="F46" s="1392"/>
      <c r="G46" s="1400"/>
      <c r="H46" s="1400"/>
      <c r="I46" s="450"/>
      <c r="K46" s="2218">
        <f>' 59'!A46</f>
        <v>1988</v>
      </c>
      <c r="L46" s="2220">
        <f>' 59'!C46</f>
        <v>2503</v>
      </c>
      <c r="M46" s="2220">
        <f>' 59'!E46</f>
        <v>5187.8999999999996</v>
      </c>
      <c r="N46" s="2220">
        <f>' 59'!H46</f>
        <v>24.391999999999999</v>
      </c>
      <c r="O46" s="2221">
        <f>' 59'!G46</f>
        <v>1330907</v>
      </c>
    </row>
    <row r="47" spans="1:15" ht="11.1" customHeight="1" x14ac:dyDescent="0.25">
      <c r="A47" s="450"/>
      <c r="B47" s="450"/>
      <c r="C47" s="1392"/>
      <c r="D47" s="1392"/>
      <c r="E47" s="1392"/>
      <c r="F47" s="1392"/>
      <c r="G47" s="1400"/>
      <c r="H47" s="1400"/>
      <c r="I47" s="450"/>
      <c r="K47" s="2218">
        <f>' 59'!A47</f>
        <v>1989</v>
      </c>
      <c r="L47" s="2220">
        <f>' 59'!C47</f>
        <v>2183</v>
      </c>
      <c r="M47" s="2220">
        <f>' 59'!E47</f>
        <v>5271.4</v>
      </c>
      <c r="N47" s="2220">
        <f>' 59'!H47</f>
        <v>30.285</v>
      </c>
      <c r="O47" s="2221">
        <f>' 59'!G47</f>
        <v>1349258</v>
      </c>
    </row>
    <row r="48" spans="1:15" ht="9.9499999999999993" customHeight="1" x14ac:dyDescent="0.25">
      <c r="A48" s="450"/>
      <c r="B48" s="450"/>
      <c r="C48" s="1392"/>
      <c r="D48" s="1392"/>
      <c r="E48" s="1392"/>
      <c r="F48" s="1392"/>
      <c r="G48" s="1400"/>
      <c r="H48" s="1400"/>
      <c r="I48" s="450"/>
      <c r="K48" s="2218">
        <f>' 59'!A48</f>
        <v>1990</v>
      </c>
      <c r="L48" s="2220">
        <f>' 59'!C48</f>
        <v>1895</v>
      </c>
      <c r="M48" s="2220">
        <f>' 59'!E48</f>
        <v>7043.2</v>
      </c>
      <c r="N48" s="2220">
        <f>' 59'!H48</f>
        <v>30.073780000000003</v>
      </c>
      <c r="O48" s="2221">
        <f>' 59'!G48</f>
        <v>1661824</v>
      </c>
    </row>
    <row r="49" spans="1:15" ht="9.9499999999999993" customHeight="1" x14ac:dyDescent="0.25">
      <c r="A49" s="450"/>
      <c r="B49" s="450"/>
      <c r="C49" s="1392"/>
      <c r="D49" s="1392"/>
      <c r="E49" s="1392"/>
      <c r="F49" s="1392"/>
      <c r="G49" s="1400"/>
      <c r="H49" s="1400"/>
      <c r="I49" s="450"/>
      <c r="K49" s="2218">
        <f>' 59'!A49</f>
        <v>1991</v>
      </c>
      <c r="L49" s="2220">
        <f>' 59'!C49</f>
        <v>1742</v>
      </c>
      <c r="M49" s="2220">
        <f>' 59'!E49</f>
        <v>6811.8</v>
      </c>
      <c r="N49" s="2220">
        <f>' 59'!H49</f>
        <v>31.4864</v>
      </c>
      <c r="O49" s="2221">
        <f>' 59'!G49</f>
        <v>1761240</v>
      </c>
    </row>
    <row r="50" spans="1:15" ht="15" customHeight="1" x14ac:dyDescent="0.25">
      <c r="K50" s="2218">
        <f>' 59'!A50</f>
        <v>1992</v>
      </c>
      <c r="L50" s="2220">
        <f>' 59'!C50</f>
        <v>1553</v>
      </c>
      <c r="M50" s="2220">
        <f>' 59'!E50</f>
        <v>6669.4</v>
      </c>
      <c r="N50" s="2220">
        <f>' 59'!H50</f>
        <v>29.11</v>
      </c>
      <c r="O50" s="2221">
        <f>' 59'!G50</f>
        <v>1820752</v>
      </c>
    </row>
    <row r="51" spans="1:15" ht="15" customHeight="1" x14ac:dyDescent="0.25">
      <c r="K51" s="2218">
        <f>' 59'!A51</f>
        <v>1993</v>
      </c>
      <c r="L51" s="2220">
        <f>' 59'!C51</f>
        <v>1450</v>
      </c>
      <c r="M51" s="2220">
        <f>' 59'!E51</f>
        <v>6983.1</v>
      </c>
      <c r="N51" s="2220">
        <f>' 59'!H51</f>
        <v>42.55</v>
      </c>
      <c r="O51" s="2221">
        <f>' 59'!G51</f>
        <v>1848471</v>
      </c>
    </row>
    <row r="52" spans="1:15" ht="15" customHeight="1" x14ac:dyDescent="0.25">
      <c r="A52" s="2882" t="str">
        <f>' 59'!H4</f>
        <v>Maximální denní spotřeba</v>
      </c>
      <c r="B52" s="2882"/>
      <c r="C52" s="2882"/>
      <c r="D52" s="2882"/>
      <c r="E52" s="2882"/>
      <c r="F52" s="2882"/>
      <c r="G52" s="2882"/>
      <c r="H52" s="2882"/>
      <c r="I52" s="2882"/>
      <c r="K52" s="2218">
        <f>' 59'!A52</f>
        <v>1994</v>
      </c>
      <c r="L52" s="2220">
        <f>' 59'!C52</f>
        <v>1136</v>
      </c>
      <c r="M52" s="2220">
        <f>' 59'!E52</f>
        <v>6933.6</v>
      </c>
      <c r="N52" s="2220">
        <f>' 59'!H52</f>
        <v>42.1</v>
      </c>
      <c r="O52" s="2221">
        <f>' 59'!G52</f>
        <v>1918896</v>
      </c>
    </row>
    <row r="53" spans="1:15" ht="15" customHeight="1" x14ac:dyDescent="0.25">
      <c r="A53" s="2883" t="str">
        <f>A30</f>
        <v>1949 - 2018</v>
      </c>
      <c r="B53" s="2883"/>
      <c r="C53" s="2883"/>
      <c r="D53" s="2883"/>
      <c r="E53" s="2883"/>
      <c r="F53" s="2883"/>
      <c r="G53" s="2883"/>
      <c r="H53" s="2883"/>
      <c r="I53" s="2883"/>
      <c r="K53" s="2218">
        <f>' 59'!A53</f>
        <v>1995</v>
      </c>
      <c r="L53" s="2220">
        <f>' 59'!C53</f>
        <v>791</v>
      </c>
      <c r="M53" s="2220">
        <f>' 59'!E53</f>
        <v>8074.5</v>
      </c>
      <c r="N53" s="2220">
        <f>' 59'!H53</f>
        <v>43.9</v>
      </c>
      <c r="O53" s="2221">
        <f>' 59'!G53</f>
        <v>2103695</v>
      </c>
    </row>
    <row r="54" spans="1:15" ht="9.9499999999999993" customHeight="1" x14ac:dyDescent="0.25">
      <c r="A54" s="450"/>
      <c r="B54" s="450"/>
      <c r="C54" s="1392"/>
      <c r="D54" s="1392"/>
      <c r="E54" s="1392"/>
      <c r="F54" s="1392"/>
      <c r="G54" s="1400"/>
      <c r="H54" s="1400"/>
      <c r="I54" s="450"/>
      <c r="K54" s="2218">
        <f>' 59'!A54</f>
        <v>1996</v>
      </c>
      <c r="L54" s="2220">
        <f>' 59'!C54</f>
        <v>296.3</v>
      </c>
      <c r="M54" s="2220">
        <f>' 59'!E54</f>
        <v>9306.4</v>
      </c>
      <c r="N54" s="2220">
        <f>' 59'!H54</f>
        <v>58.46</v>
      </c>
      <c r="O54" s="2221">
        <f>' 59'!G54</f>
        <v>2276683</v>
      </c>
    </row>
    <row r="55" spans="1:15" ht="9.9499999999999993" customHeight="1" x14ac:dyDescent="0.25">
      <c r="A55" s="450"/>
      <c r="B55" s="1401"/>
      <c r="C55" s="1392"/>
      <c r="D55" s="1392"/>
      <c r="E55" s="1392"/>
      <c r="F55" s="1392"/>
      <c r="G55" s="1400"/>
      <c r="H55" s="1400"/>
      <c r="I55" s="450"/>
      <c r="K55" s="2218">
        <f>' 59'!A55</f>
        <v>1997</v>
      </c>
      <c r="L55" s="2220">
        <f>' 59'!C55</f>
        <v>0</v>
      </c>
      <c r="M55" s="2220">
        <f>' 59'!E55</f>
        <v>9441</v>
      </c>
      <c r="N55" s="2220">
        <f>' 59'!H55</f>
        <v>59.3</v>
      </c>
      <c r="O55" s="2221">
        <f>' 59'!G55</f>
        <v>2376002</v>
      </c>
    </row>
    <row r="56" spans="1:15" ht="9.9499999999999993" customHeight="1" x14ac:dyDescent="0.25">
      <c r="A56" s="450"/>
      <c r="B56" s="450"/>
      <c r="C56" s="1392"/>
      <c r="D56" s="1392"/>
      <c r="E56" s="1392"/>
      <c r="F56" s="1392"/>
      <c r="G56" s="1400"/>
      <c r="H56" s="1400"/>
      <c r="I56" s="450"/>
      <c r="K56" s="2218">
        <f>' 59'!A56</f>
        <v>1998</v>
      </c>
      <c r="L56" s="2220"/>
      <c r="M56" s="2220">
        <f>' 59'!E56</f>
        <v>9389.6</v>
      </c>
      <c r="N56" s="2220">
        <f>' 59'!H56</f>
        <v>57.1</v>
      </c>
      <c r="O56" s="2221">
        <f>' 59'!G56</f>
        <v>2469587</v>
      </c>
    </row>
    <row r="57" spans="1:15" ht="9.9499999999999993" customHeight="1" x14ac:dyDescent="0.25">
      <c r="A57" s="450"/>
      <c r="B57" s="450"/>
      <c r="C57" s="1392"/>
      <c r="D57" s="1392"/>
      <c r="E57" s="1392"/>
      <c r="F57" s="1392"/>
      <c r="G57" s="1400"/>
      <c r="H57" s="1400"/>
      <c r="I57" s="450"/>
      <c r="K57" s="2218">
        <f>' 59'!A57</f>
        <v>1999</v>
      </c>
      <c r="L57" s="2220"/>
      <c r="M57" s="2220">
        <f>' 59'!E57</f>
        <v>9426.9</v>
      </c>
      <c r="N57" s="2220">
        <f>' 59'!H57</f>
        <v>56.1</v>
      </c>
      <c r="O57" s="2221">
        <f>' 59'!G57</f>
        <v>2531808</v>
      </c>
    </row>
    <row r="58" spans="1:15" ht="11.1" customHeight="1" x14ac:dyDescent="0.25">
      <c r="A58" s="450"/>
      <c r="B58" s="450"/>
      <c r="C58" s="1392"/>
      <c r="D58" s="1392"/>
      <c r="E58" s="1392"/>
      <c r="F58" s="1392"/>
      <c r="G58" s="1400"/>
      <c r="H58" s="1400"/>
      <c r="I58" s="450"/>
      <c r="K58" s="2218">
        <f>' 59'!A58</f>
        <v>2000</v>
      </c>
      <c r="L58" s="2220"/>
      <c r="M58" s="2220">
        <f>' 59'!E58</f>
        <v>9147.9</v>
      </c>
      <c r="N58" s="2220">
        <f>' 59'!H58</f>
        <v>59</v>
      </c>
      <c r="O58" s="2221">
        <f>' 59'!G58</f>
        <v>2601210</v>
      </c>
    </row>
    <row r="59" spans="1:15" ht="9.9499999999999993" customHeight="1" x14ac:dyDescent="0.25">
      <c r="A59" s="450"/>
      <c r="B59" s="450"/>
      <c r="C59" s="1392"/>
      <c r="D59" s="1392"/>
      <c r="E59" s="1392"/>
      <c r="F59" s="1392"/>
      <c r="G59" s="1400"/>
      <c r="H59" s="1400"/>
      <c r="I59" s="450"/>
      <c r="K59" s="2218">
        <f>' 59'!A59</f>
        <v>2001</v>
      </c>
      <c r="L59" s="2220"/>
      <c r="M59" s="2220">
        <f>' 59'!E59</f>
        <v>9772.6</v>
      </c>
      <c r="N59" s="2220">
        <f>' 59'!H59</f>
        <v>62.4</v>
      </c>
      <c r="O59" s="2221">
        <f>' 59'!G59</f>
        <v>2654204</v>
      </c>
    </row>
    <row r="60" spans="1:15" ht="9.9499999999999993" customHeight="1" x14ac:dyDescent="0.25">
      <c r="A60" s="450"/>
      <c r="B60" s="450"/>
      <c r="C60" s="1392"/>
      <c r="D60" s="1392"/>
      <c r="E60" s="1392"/>
      <c r="F60" s="1392"/>
      <c r="G60" s="1400"/>
      <c r="H60" s="1400"/>
      <c r="I60" s="450"/>
      <c r="K60" s="2218">
        <f>' 59'!A60</f>
        <v>2002</v>
      </c>
      <c r="L60" s="2220"/>
      <c r="M60" s="2220">
        <f>' 59'!E60</f>
        <v>9542.1</v>
      </c>
      <c r="N60" s="2220">
        <f>' 59'!H60</f>
        <v>62.3</v>
      </c>
      <c r="O60" s="2221">
        <f>' 59'!G60</f>
        <v>2692523</v>
      </c>
    </row>
    <row r="61" spans="1:15" ht="9.9499999999999993" customHeight="1" x14ac:dyDescent="0.25">
      <c r="A61" s="450"/>
      <c r="B61" s="450"/>
      <c r="C61" s="1392"/>
      <c r="D61" s="1392"/>
      <c r="E61" s="1392"/>
      <c r="F61" s="1392"/>
      <c r="G61" s="1400"/>
      <c r="H61" s="1400"/>
      <c r="I61" s="450"/>
      <c r="K61" s="2218">
        <f>' 59'!A61</f>
        <v>2003</v>
      </c>
      <c r="L61" s="2220"/>
      <c r="M61" s="2220">
        <f>' 59'!E61</f>
        <v>9739.2999999999993</v>
      </c>
      <c r="N61" s="2220">
        <f>' 59'!H61</f>
        <v>63.4</v>
      </c>
      <c r="O61" s="2221">
        <f>' 59'!G61</f>
        <v>2737730</v>
      </c>
    </row>
    <row r="62" spans="1:15" ht="9.9499999999999993" customHeight="1" x14ac:dyDescent="0.25">
      <c r="A62" s="450"/>
      <c r="B62" s="450"/>
      <c r="C62" s="1392"/>
      <c r="D62" s="1392"/>
      <c r="E62" s="1392"/>
      <c r="F62" s="1392"/>
      <c r="G62" s="1400"/>
      <c r="H62" s="1400"/>
      <c r="I62" s="450"/>
      <c r="K62" s="2218">
        <f>' 59'!A62</f>
        <v>2004</v>
      </c>
      <c r="L62" s="2220"/>
      <c r="M62" s="2220">
        <f>' 59'!E62</f>
        <v>9692.2999999999993</v>
      </c>
      <c r="N62" s="2220">
        <f>' 59'!H62</f>
        <v>61.7</v>
      </c>
      <c r="O62" s="2221">
        <f>' 59'!G62</f>
        <v>2771690</v>
      </c>
    </row>
    <row r="63" spans="1:15" ht="9.9499999999999993" customHeight="1" x14ac:dyDescent="0.25">
      <c r="A63" s="450"/>
      <c r="B63" s="450"/>
      <c r="C63" s="1392"/>
      <c r="D63" s="1392"/>
      <c r="E63" s="1392"/>
      <c r="F63" s="1392"/>
      <c r="G63" s="1400"/>
      <c r="H63" s="1400"/>
      <c r="I63" s="450"/>
      <c r="K63" s="2218">
        <f>' 59'!A63</f>
        <v>2005</v>
      </c>
      <c r="L63" s="2220"/>
      <c r="M63" s="2220">
        <f>' 59'!E63</f>
        <v>9562.7999999999993</v>
      </c>
      <c r="N63" s="2220">
        <f>' 59'!H63</f>
        <v>56.9</v>
      </c>
      <c r="O63" s="2221">
        <f>' 59'!G63</f>
        <v>2805705</v>
      </c>
    </row>
    <row r="64" spans="1:15" ht="9.9499999999999993" customHeight="1" x14ac:dyDescent="0.25">
      <c r="A64" s="450"/>
      <c r="B64" s="450"/>
      <c r="C64" s="1392"/>
      <c r="D64" s="1392"/>
      <c r="E64" s="1392"/>
      <c r="F64" s="1392"/>
      <c r="G64" s="1400"/>
      <c r="H64" s="1400"/>
      <c r="I64" s="450"/>
      <c r="K64" s="2218">
        <f>' 59'!A64</f>
        <v>2006</v>
      </c>
      <c r="L64" s="2220"/>
      <c r="M64" s="2220">
        <f>' 59'!E64</f>
        <v>9269.4</v>
      </c>
      <c r="N64" s="2220">
        <f>' 59'!H64</f>
        <v>67.599999999999994</v>
      </c>
      <c r="O64" s="2221">
        <f>' 59'!G64</f>
        <v>2823102</v>
      </c>
    </row>
    <row r="65" spans="1:15" ht="9.9499999999999993" customHeight="1" x14ac:dyDescent="0.25">
      <c r="A65" s="450"/>
      <c r="B65" s="450"/>
      <c r="C65" s="1392"/>
      <c r="D65" s="1392"/>
      <c r="E65" s="1392"/>
      <c r="F65" s="1392"/>
      <c r="G65" s="1400"/>
      <c r="H65" s="1400"/>
      <c r="I65" s="450"/>
      <c r="K65" s="2218">
        <f>' 59'!A65</f>
        <v>2007</v>
      </c>
      <c r="L65" s="2220"/>
      <c r="M65" s="2220">
        <f>' 59'!E65</f>
        <v>8652.6</v>
      </c>
      <c r="N65" s="2220">
        <f>' 59'!H65</f>
        <v>49.9</v>
      </c>
      <c r="O65" s="2221">
        <f>' 59'!G65</f>
        <v>2845429</v>
      </c>
    </row>
    <row r="66" spans="1:15" ht="9.9499999999999993" customHeight="1" x14ac:dyDescent="0.25">
      <c r="A66" s="450"/>
      <c r="B66" s="450"/>
      <c r="C66" s="1392"/>
      <c r="D66" s="1392"/>
      <c r="E66" s="1392"/>
      <c r="F66" s="1392"/>
      <c r="G66" s="1400"/>
      <c r="H66" s="1400"/>
      <c r="I66" s="450"/>
      <c r="K66" s="2218">
        <f>' 59'!A66</f>
        <v>2008</v>
      </c>
      <c r="L66" s="2220"/>
      <c r="M66" s="2220">
        <f>' 59'!E66</f>
        <v>8685.2000000000007</v>
      </c>
      <c r="N66" s="2220">
        <f>' 59'!H66</f>
        <v>50.8</v>
      </c>
      <c r="O66" s="2221">
        <f>' 59'!G66</f>
        <v>2864576</v>
      </c>
    </row>
    <row r="67" spans="1:15" ht="11.1" customHeight="1" x14ac:dyDescent="0.25">
      <c r="A67" s="450"/>
      <c r="B67" s="450"/>
      <c r="C67" s="1392"/>
      <c r="D67" s="1392"/>
      <c r="E67" s="1392"/>
      <c r="F67" s="1392"/>
      <c r="G67" s="1400"/>
      <c r="H67" s="1400"/>
      <c r="I67" s="450"/>
      <c r="K67" s="2218">
        <f>' 59'!A67</f>
        <v>2009</v>
      </c>
      <c r="L67" s="2220"/>
      <c r="M67" s="2220">
        <f>' 59'!E67</f>
        <v>8161.3</v>
      </c>
      <c r="N67" s="2220">
        <f>' 59'!H67</f>
        <v>57.2</v>
      </c>
      <c r="O67" s="2221">
        <f>' 59'!G67</f>
        <v>2871547</v>
      </c>
    </row>
    <row r="68" spans="1:15" ht="9.9499999999999993" customHeight="1" x14ac:dyDescent="0.25">
      <c r="A68" s="450"/>
      <c r="B68" s="450"/>
      <c r="C68" s="1392"/>
      <c r="D68" s="1392"/>
      <c r="E68" s="1392"/>
      <c r="F68" s="1392"/>
      <c r="G68" s="1400"/>
      <c r="H68" s="1400"/>
      <c r="I68" s="450"/>
      <c r="K68" s="2218">
        <f>' 59'!A68</f>
        <v>2010</v>
      </c>
      <c r="L68" s="2220"/>
      <c r="M68" s="2220">
        <f>' 59'!E68</f>
        <v>8979.2000000000007</v>
      </c>
      <c r="N68" s="2220">
        <f>' 59'!H68</f>
        <v>57.3</v>
      </c>
      <c r="O68" s="2221">
        <f>' 59'!G68</f>
        <v>2870634</v>
      </c>
    </row>
    <row r="69" spans="1:15" ht="9.9499999999999993" customHeight="1" x14ac:dyDescent="0.25">
      <c r="A69" s="450"/>
      <c r="B69" s="450"/>
      <c r="C69" s="1392"/>
      <c r="D69" s="1392"/>
      <c r="E69" s="1392"/>
      <c r="F69" s="1392"/>
      <c r="G69" s="1400"/>
      <c r="H69" s="1400"/>
      <c r="I69" s="450"/>
      <c r="K69" s="2218">
        <f>' 59'!A69</f>
        <v>2011</v>
      </c>
      <c r="L69" s="2220"/>
      <c r="M69" s="2220">
        <f>' 59'!E69</f>
        <v>8085.8</v>
      </c>
      <c r="N69" s="2220">
        <f>' 59'!H69</f>
        <v>52.8</v>
      </c>
      <c r="O69" s="2221">
        <f>' 59'!G69</f>
        <v>2869023</v>
      </c>
    </row>
    <row r="70" spans="1:15" ht="9.9499999999999993" customHeight="1" x14ac:dyDescent="0.25">
      <c r="A70" s="450"/>
      <c r="B70" s="450"/>
      <c r="C70" s="1392"/>
      <c r="D70" s="1392"/>
      <c r="E70" s="1392"/>
      <c r="F70" s="1392"/>
      <c r="G70" s="1400"/>
      <c r="H70" s="1400"/>
      <c r="I70" s="450"/>
      <c r="K70" s="2218">
        <f>' 59'!A70</f>
        <v>2012</v>
      </c>
      <c r="L70" s="2220"/>
      <c r="M70" s="2220">
        <f>' 59'!E70</f>
        <v>8158.2250050503235</v>
      </c>
      <c r="N70" s="2220">
        <f>' 59'!H70</f>
        <v>61.6</v>
      </c>
      <c r="O70" s="2221">
        <f>' 59'!G70</f>
        <v>2868083.1</v>
      </c>
    </row>
    <row r="71" spans="1:15" ht="9.9499999999999993" customHeight="1" x14ac:dyDescent="0.25">
      <c r="A71" s="450"/>
      <c r="B71" s="450"/>
      <c r="C71" s="1392"/>
      <c r="D71" s="1392"/>
      <c r="E71" s="1392"/>
      <c r="F71" s="1392"/>
      <c r="G71" s="1400"/>
      <c r="H71" s="1400"/>
      <c r="I71" s="450"/>
      <c r="K71" s="2218">
        <f>' 59'!A71</f>
        <v>2013</v>
      </c>
      <c r="L71" s="2220"/>
      <c r="M71" s="2220">
        <f>' 59'!E71</f>
        <v>8277.0944147694499</v>
      </c>
      <c r="N71" s="2220">
        <f>' 59'!H71</f>
        <v>47.333075975303558</v>
      </c>
      <c r="O71" s="2221">
        <f>' 59'!G71</f>
        <v>2860344.9</v>
      </c>
    </row>
    <row r="72" spans="1:15" ht="9.9499999999999993" customHeight="1" x14ac:dyDescent="0.25">
      <c r="A72" s="450"/>
      <c r="B72" s="450"/>
      <c r="C72" s="1392"/>
      <c r="D72" s="1392"/>
      <c r="E72" s="1392"/>
      <c r="F72" s="1392"/>
      <c r="G72" s="1400"/>
      <c r="H72" s="1400"/>
      <c r="I72" s="450"/>
      <c r="K72" s="2218">
        <f>' 59'!A72</f>
        <v>2014</v>
      </c>
      <c r="L72" s="2220"/>
      <c r="M72" s="2220">
        <f>' 59'!E72</f>
        <v>7280.4197495994158</v>
      </c>
      <c r="N72" s="2220">
        <f>' 59'!H72</f>
        <v>44.959295144984566</v>
      </c>
      <c r="O72" s="2221">
        <f>' 59'!G72</f>
        <v>2849162</v>
      </c>
    </row>
    <row r="73" spans="1:15" ht="9.9499999999999993" customHeight="1" x14ac:dyDescent="0.25">
      <c r="A73" s="450"/>
      <c r="B73" s="450"/>
      <c r="C73" s="1392"/>
      <c r="D73" s="1392"/>
      <c r="E73" s="1392"/>
      <c r="F73" s="1392"/>
      <c r="G73" s="1400"/>
      <c r="H73" s="1400"/>
      <c r="I73" s="450"/>
      <c r="K73" s="2218">
        <f>' 59'!A73</f>
        <v>2015</v>
      </c>
      <c r="L73" s="2220"/>
      <c r="M73" s="2220">
        <f>' 59'!E73</f>
        <v>7607.5646329449373</v>
      </c>
      <c r="N73" s="2220">
        <f>' 59'!H73</f>
        <v>42.621557004484409</v>
      </c>
      <c r="O73" s="2221">
        <f>' 59'!G73</f>
        <v>2844334</v>
      </c>
    </row>
    <row r="74" spans="1:15" ht="9.9499999999999993" customHeight="1" x14ac:dyDescent="0.25">
      <c r="A74" s="450"/>
      <c r="B74" s="450"/>
      <c r="C74" s="1392"/>
      <c r="D74" s="1392"/>
      <c r="E74" s="1392"/>
      <c r="F74" s="1392"/>
      <c r="G74" s="1400"/>
      <c r="H74" s="1400"/>
      <c r="I74" s="450"/>
      <c r="K74" s="2218">
        <f>' 59'!A74</f>
        <v>2016</v>
      </c>
      <c r="L74" s="2220"/>
      <c r="M74" s="2220">
        <f>' 59'!E74</f>
        <v>8255.1342335338559</v>
      </c>
      <c r="N74" s="2220">
        <f>' 59'!H74</f>
        <v>49.288893022251862</v>
      </c>
      <c r="O74" s="2221">
        <f>' 59'!G74</f>
        <v>2840473</v>
      </c>
    </row>
    <row r="75" spans="1:15" ht="9.9499999999999993" customHeight="1" x14ac:dyDescent="0.25">
      <c r="A75" s="450"/>
      <c r="B75" s="450"/>
      <c r="C75" s="1392"/>
      <c r="D75" s="1392"/>
      <c r="E75" s="1392"/>
      <c r="F75" s="1392"/>
      <c r="G75" s="1400"/>
      <c r="H75" s="1400"/>
      <c r="I75" s="450"/>
      <c r="K75" s="2218">
        <f>' 59'!A75</f>
        <v>2017</v>
      </c>
      <c r="L75" s="2220"/>
      <c r="M75" s="2220">
        <f>' 59'!E75</f>
        <v>8527.4827534189189</v>
      </c>
      <c r="N75" s="2220">
        <f>' 59'!H75</f>
        <v>54.886108595098101</v>
      </c>
      <c r="O75" s="2221">
        <f>' 59'!G75</f>
        <v>2844257</v>
      </c>
    </row>
    <row r="76" spans="1:15" ht="9.9499999999999993" customHeight="1" x14ac:dyDescent="0.25">
      <c r="B76" s="450"/>
      <c r="C76" s="1392"/>
      <c r="D76" s="1392"/>
      <c r="E76" s="1392"/>
      <c r="F76" s="1392"/>
      <c r="G76" s="1400"/>
      <c r="H76" s="1400"/>
      <c r="I76" s="450"/>
      <c r="K76" s="2218">
        <f>' 59'!A76</f>
        <v>2018</v>
      </c>
      <c r="L76" s="2220"/>
      <c r="M76" s="2220">
        <f>' 59'!E76</f>
        <v>8182.7561269882699</v>
      </c>
      <c r="N76" s="2220">
        <f>' 59'!H76</f>
        <v>55.898593761343584</v>
      </c>
      <c r="O76" s="2221">
        <f>' 59'!G76</f>
        <v>2840619</v>
      </c>
    </row>
    <row r="77" spans="1:15" ht="9.9499999999999993" customHeight="1" x14ac:dyDescent="0.25">
      <c r="A77" s="450"/>
      <c r="B77" s="450"/>
      <c r="C77" s="450"/>
      <c r="D77" s="450"/>
      <c r="E77" s="450"/>
      <c r="F77" s="450"/>
      <c r="G77" s="450"/>
      <c r="H77" s="450"/>
      <c r="I77" s="450"/>
    </row>
  </sheetData>
  <mergeCells count="8">
    <mergeCell ref="A2:G2"/>
    <mergeCell ref="H2:I2"/>
    <mergeCell ref="A52:I52"/>
    <mergeCell ref="A53:I53"/>
    <mergeCell ref="A6:I6"/>
    <mergeCell ref="A7:I7"/>
    <mergeCell ref="A29:I29"/>
    <mergeCell ref="A30:I30"/>
  </mergeCells>
  <pageMargins left="0.70866141732283472" right="0.70866141732283472" top="0.55118110236220474" bottom="0.35433070866141736" header="0.31496062992125984" footer="0.31496062992125984"/>
  <pageSetup paperSize="9" orientation="portrait" r:id="rId1"/>
  <headerFooter>
    <oddFooter>&amp;C60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0"/>
  <sheetViews>
    <sheetView view="pageBreakPreview" zoomScaleNormal="100" zoomScaleSheetLayoutView="100" workbookViewId="0"/>
  </sheetViews>
  <sheetFormatPr defaultRowHeight="12.75" x14ac:dyDescent="0.2"/>
  <cols>
    <col min="1" max="1" width="7.7109375" style="262" customWidth="1"/>
    <col min="2" max="31" width="4.28515625" style="262" customWidth="1"/>
    <col min="32" max="32" width="3.5703125" style="262" customWidth="1"/>
    <col min="33" max="16384" width="9.140625" style="262"/>
  </cols>
  <sheetData>
    <row r="2" spans="1:32" ht="16.5" thickBot="1" x14ac:dyDescent="0.25">
      <c r="A2" s="2324" t="s">
        <v>601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2324"/>
      <c r="O2" s="2324"/>
      <c r="P2" s="1937"/>
      <c r="Q2" s="1937"/>
      <c r="R2" s="1937"/>
      <c r="S2" s="1937"/>
      <c r="T2" s="1937"/>
      <c r="U2" s="1937"/>
      <c r="V2" s="1937"/>
      <c r="W2" s="1937"/>
      <c r="X2" s="1937"/>
      <c r="Y2" s="1937"/>
      <c r="Z2" s="1937"/>
      <c r="AA2" s="1937"/>
      <c r="AB2" s="1937"/>
      <c r="AC2" s="1937"/>
      <c r="AD2" s="2627" t="s">
        <v>806</v>
      </c>
      <c r="AE2" s="2627"/>
      <c r="AF2" s="2627"/>
    </row>
    <row r="3" spans="1:32" ht="6.75" customHeight="1" x14ac:dyDescent="0.2">
      <c r="B3" s="2856"/>
      <c r="C3" s="2856"/>
      <c r="D3" s="2856"/>
      <c r="E3" s="2856"/>
      <c r="F3" s="2856"/>
      <c r="G3" s="2856"/>
      <c r="H3" s="2856"/>
      <c r="I3" s="2856"/>
      <c r="J3" s="2856"/>
      <c r="K3" s="2856"/>
      <c r="L3" s="2856"/>
      <c r="M3" s="2856"/>
      <c r="N3" s="2856"/>
      <c r="O3" s="2856"/>
      <c r="P3" s="2856"/>
      <c r="Q3" s="2856"/>
      <c r="R3" s="2856"/>
      <c r="S3" s="2856"/>
      <c r="T3" s="2856"/>
      <c r="U3" s="2856"/>
      <c r="V3" s="2856"/>
      <c r="W3" s="2856"/>
      <c r="X3" s="2856"/>
      <c r="Y3" s="2856"/>
      <c r="Z3" s="2856"/>
      <c r="AA3" s="2856"/>
      <c r="AB3" s="2856"/>
      <c r="AC3" s="2856"/>
      <c r="AD3" s="2856"/>
      <c r="AE3" s="2856"/>
    </row>
    <row r="4" spans="1:32" s="498" customFormat="1" ht="37.5" customHeight="1" x14ac:dyDescent="0.2">
      <c r="A4" s="76"/>
      <c r="B4" s="2884" t="s">
        <v>736</v>
      </c>
      <c r="C4" s="2634"/>
      <c r="D4" s="2634"/>
      <c r="E4" s="2634"/>
      <c r="F4" s="2634"/>
      <c r="G4" s="2634"/>
      <c r="H4" s="2634"/>
      <c r="I4" s="2634"/>
      <c r="J4" s="2634"/>
      <c r="K4" s="2634"/>
      <c r="L4" s="2634"/>
      <c r="M4" s="2634"/>
      <c r="N4" s="2634"/>
      <c r="O4" s="2634"/>
      <c r="P4" s="2634"/>
      <c r="Q4" s="2634"/>
      <c r="R4" s="2634"/>
      <c r="S4" s="2634"/>
      <c r="T4" s="2634"/>
      <c r="U4" s="2634"/>
      <c r="V4" s="2634"/>
      <c r="W4" s="2634"/>
      <c r="X4" s="2634"/>
      <c r="Y4" s="2634"/>
      <c r="Z4" s="2634"/>
      <c r="AA4" s="2634"/>
      <c r="AB4" s="2634"/>
      <c r="AC4" s="2634"/>
      <c r="AD4" s="2634"/>
      <c r="AE4" s="2885"/>
    </row>
    <row r="5" spans="1:32" s="498" customFormat="1" ht="12" customHeight="1" x14ac:dyDescent="0.25">
      <c r="A5" s="1405" t="s">
        <v>65</v>
      </c>
      <c r="B5" s="1409">
        <v>1989</v>
      </c>
      <c r="C5" s="1410">
        <v>1990</v>
      </c>
      <c r="D5" s="1410">
        <v>1991</v>
      </c>
      <c r="E5" s="1410">
        <v>1992</v>
      </c>
      <c r="F5" s="1414">
        <v>1993</v>
      </c>
      <c r="G5" s="1410">
        <v>1994</v>
      </c>
      <c r="H5" s="1410">
        <v>1995</v>
      </c>
      <c r="I5" s="1410">
        <v>1996</v>
      </c>
      <c r="J5" s="1410">
        <v>1997</v>
      </c>
      <c r="K5" s="1414">
        <v>1998</v>
      </c>
      <c r="L5" s="1410">
        <v>1999</v>
      </c>
      <c r="M5" s="1410">
        <v>2000</v>
      </c>
      <c r="N5" s="1410">
        <v>2001</v>
      </c>
      <c r="O5" s="1410">
        <v>2002</v>
      </c>
      <c r="P5" s="1414">
        <v>2003</v>
      </c>
      <c r="Q5" s="1410">
        <v>2004</v>
      </c>
      <c r="R5" s="1410">
        <v>2005</v>
      </c>
      <c r="S5" s="1410">
        <v>2006</v>
      </c>
      <c r="T5" s="1410">
        <v>2007</v>
      </c>
      <c r="U5" s="1414">
        <v>2008</v>
      </c>
      <c r="V5" s="1410">
        <v>2009</v>
      </c>
      <c r="W5" s="1410">
        <v>2010</v>
      </c>
      <c r="X5" s="1410">
        <v>2011</v>
      </c>
      <c r="Y5" s="1410">
        <v>2012</v>
      </c>
      <c r="Z5" s="1414">
        <v>2013</v>
      </c>
      <c r="AA5" s="1410">
        <v>2014</v>
      </c>
      <c r="AB5" s="1410">
        <v>2015</v>
      </c>
      <c r="AC5" s="1410">
        <v>2016</v>
      </c>
      <c r="AD5" s="1410">
        <v>2017</v>
      </c>
      <c r="AE5" s="1414">
        <v>2018</v>
      </c>
      <c r="AF5" s="1411"/>
    </row>
    <row r="6" spans="1:32" s="498" customFormat="1" ht="12" customHeight="1" x14ac:dyDescent="0.25">
      <c r="A6" s="1404" t="s">
        <v>26</v>
      </c>
      <c r="B6" s="1413">
        <v>0</v>
      </c>
      <c r="C6" s="1412">
        <v>0</v>
      </c>
      <c r="D6" s="1412">
        <v>-0.1</v>
      </c>
      <c r="E6" s="1412">
        <v>0.1</v>
      </c>
      <c r="F6" s="1416">
        <v>0.1</v>
      </c>
      <c r="G6" s="1412">
        <v>2.1</v>
      </c>
      <c r="H6" s="1412">
        <v>-1.6</v>
      </c>
      <c r="I6" s="1412">
        <v>-4.5</v>
      </c>
      <c r="J6" s="1412">
        <v>-4.5</v>
      </c>
      <c r="K6" s="1416">
        <v>0.4</v>
      </c>
      <c r="L6" s="1412">
        <v>-0.2</v>
      </c>
      <c r="M6" s="1412">
        <v>-2.1</v>
      </c>
      <c r="N6" s="1412">
        <v>-1.3</v>
      </c>
      <c r="O6" s="1412">
        <v>-1.1000000000000001</v>
      </c>
      <c r="P6" s="1416">
        <v>-2.2000000000000002</v>
      </c>
      <c r="Q6" s="1412">
        <v>-3.7064516129032259</v>
      </c>
      <c r="R6" s="1412">
        <v>0</v>
      </c>
      <c r="S6" s="1415">
        <v>-6</v>
      </c>
      <c r="T6" s="1415">
        <v>3.56</v>
      </c>
      <c r="U6" s="1416">
        <v>1.73</v>
      </c>
      <c r="V6" s="1415">
        <v>-3.7</v>
      </c>
      <c r="W6" s="1415">
        <v>-4.7387096774193553</v>
      </c>
      <c r="X6" s="1415">
        <v>-0.92580645161290309</v>
      </c>
      <c r="Y6" s="1415">
        <v>0.10645161290322548</v>
      </c>
      <c r="Z6" s="1416">
        <v>-1.6225806451612901</v>
      </c>
      <c r="AA6" s="1415">
        <v>0.73225806451612896</v>
      </c>
      <c r="AB6" s="1415">
        <v>1.2161290322580647</v>
      </c>
      <c r="AC6" s="1415">
        <v>-1.1806451612903228</v>
      </c>
      <c r="AD6" s="1415">
        <v>-5.5709677419354851</v>
      </c>
      <c r="AE6" s="1416">
        <v>2.0096774193548383</v>
      </c>
    </row>
    <row r="7" spans="1:32" s="498" customFormat="1" ht="12" customHeight="1" x14ac:dyDescent="0.25">
      <c r="A7" s="1404" t="s">
        <v>27</v>
      </c>
      <c r="B7" s="1413">
        <v>2.7</v>
      </c>
      <c r="C7" s="1412">
        <v>3.8</v>
      </c>
      <c r="D7" s="1412">
        <v>-4.3</v>
      </c>
      <c r="E7" s="1412">
        <v>1.7</v>
      </c>
      <c r="F7" s="1416">
        <v>-2.8</v>
      </c>
      <c r="G7" s="1412">
        <v>-0.8</v>
      </c>
      <c r="H7" s="1412">
        <v>3.5</v>
      </c>
      <c r="I7" s="1412">
        <v>-4.5</v>
      </c>
      <c r="J7" s="1412">
        <v>1.7</v>
      </c>
      <c r="K7" s="1416">
        <v>2.9</v>
      </c>
      <c r="L7" s="1412">
        <v>-1.3</v>
      </c>
      <c r="M7" s="1412">
        <v>2.4</v>
      </c>
      <c r="N7" s="1412">
        <v>0.5</v>
      </c>
      <c r="O7" s="1412">
        <v>3.7</v>
      </c>
      <c r="P7" s="1424">
        <v>-4.0999999999999996</v>
      </c>
      <c r="Q7" s="1412">
        <v>0.8</v>
      </c>
      <c r="R7" s="104">
        <v>-3.3</v>
      </c>
      <c r="S7" s="1415">
        <v>-2.7</v>
      </c>
      <c r="T7" s="1415">
        <v>3.2</v>
      </c>
      <c r="U7" s="1416">
        <v>2.61</v>
      </c>
      <c r="V7" s="1415">
        <v>-0.6</v>
      </c>
      <c r="W7" s="1415">
        <v>-1.4285714285714284</v>
      </c>
      <c r="X7" s="1415">
        <v>-1.6928571428571426</v>
      </c>
      <c r="Y7" s="1415">
        <v>-4.9448275862068956</v>
      </c>
      <c r="Z7" s="1416">
        <v>-0.96071428571428574</v>
      </c>
      <c r="AA7" s="1415">
        <v>2.2928571428571431</v>
      </c>
      <c r="AB7" s="1415">
        <v>0.22142857142857128</v>
      </c>
      <c r="AC7" s="1415">
        <v>3.5607142857142859</v>
      </c>
      <c r="AD7" s="1415">
        <v>1.1749999999999996</v>
      </c>
      <c r="AE7" s="1416">
        <v>-3.2785714285714285</v>
      </c>
    </row>
    <row r="8" spans="1:32" s="498" customFormat="1" ht="12" customHeight="1" x14ac:dyDescent="0.25">
      <c r="A8" s="1404" t="s">
        <v>28</v>
      </c>
      <c r="B8" s="1419">
        <v>6</v>
      </c>
      <c r="C8" s="1420">
        <v>6.6</v>
      </c>
      <c r="D8" s="1420">
        <v>5.3</v>
      </c>
      <c r="E8" s="1420">
        <v>3.7</v>
      </c>
      <c r="F8" s="1423">
        <v>2.1</v>
      </c>
      <c r="G8" s="1420">
        <v>5.9</v>
      </c>
      <c r="H8" s="1420">
        <v>2.5</v>
      </c>
      <c r="I8" s="1420">
        <v>-0.6</v>
      </c>
      <c r="J8" s="1420">
        <v>3.9</v>
      </c>
      <c r="K8" s="1423">
        <v>3</v>
      </c>
      <c r="L8" s="1420">
        <v>4.7</v>
      </c>
      <c r="M8" s="1420">
        <v>3.9</v>
      </c>
      <c r="N8" s="1420">
        <v>3.8</v>
      </c>
      <c r="O8" s="1420">
        <v>4.5</v>
      </c>
      <c r="P8" s="1428">
        <v>3.7</v>
      </c>
      <c r="Q8" s="1420">
        <v>2.8</v>
      </c>
      <c r="R8" s="1420">
        <v>1.2</v>
      </c>
      <c r="S8" s="1420">
        <v>0.4</v>
      </c>
      <c r="T8" s="1420">
        <v>5.5</v>
      </c>
      <c r="U8" s="1423">
        <v>3.41</v>
      </c>
      <c r="V8" s="1420">
        <v>3.6</v>
      </c>
      <c r="W8" s="1420">
        <v>3.148387096774194</v>
      </c>
      <c r="X8" s="1420">
        <v>4.1387096774193548</v>
      </c>
      <c r="Y8" s="1420">
        <v>5.3806451612903237</v>
      </c>
      <c r="Z8" s="1423">
        <v>-0.14838709677419354</v>
      </c>
      <c r="AA8" s="1420">
        <v>6.4774193548387089</v>
      </c>
      <c r="AB8" s="1420">
        <v>4.3258064516129036</v>
      </c>
      <c r="AC8" s="1420">
        <v>3.7806451612903227</v>
      </c>
      <c r="AD8" s="1420">
        <v>6.1225806451612916</v>
      </c>
      <c r="AE8" s="1423">
        <v>1.0000000000000002</v>
      </c>
    </row>
    <row r="9" spans="1:32" s="498" customFormat="1" ht="12" customHeight="1" x14ac:dyDescent="0.25">
      <c r="A9" s="1404" t="s">
        <v>29</v>
      </c>
      <c r="B9" s="1413">
        <v>8.6</v>
      </c>
      <c r="C9" s="1412">
        <v>7.1</v>
      </c>
      <c r="D9" s="1412">
        <v>6.9</v>
      </c>
      <c r="E9" s="1412">
        <v>7.9</v>
      </c>
      <c r="F9" s="1416">
        <v>9.5</v>
      </c>
      <c r="G9" s="1412">
        <v>8.1</v>
      </c>
      <c r="H9" s="1412">
        <v>8.5</v>
      </c>
      <c r="I9" s="1412">
        <v>7.9</v>
      </c>
      <c r="J9" s="1412">
        <v>5.2</v>
      </c>
      <c r="K9" s="1416">
        <v>9.6999999999999993</v>
      </c>
      <c r="L9" s="1412">
        <v>9</v>
      </c>
      <c r="M9" s="1412">
        <v>11.3</v>
      </c>
      <c r="N9" s="1412">
        <v>7.2</v>
      </c>
      <c r="O9" s="1412">
        <v>7.9</v>
      </c>
      <c r="P9" s="1424">
        <v>7.6</v>
      </c>
      <c r="Q9" s="1412">
        <v>9.1</v>
      </c>
      <c r="R9" s="1412">
        <v>9.3000000000000007</v>
      </c>
      <c r="S9" s="1415">
        <v>8.6</v>
      </c>
      <c r="T9" s="1415">
        <v>10.6</v>
      </c>
      <c r="U9" s="1416">
        <v>8.3000000000000007</v>
      </c>
      <c r="V9" s="1415">
        <v>12.3</v>
      </c>
      <c r="W9" s="1415">
        <v>8.48</v>
      </c>
      <c r="X9" s="1415">
        <v>10.833333333333334</v>
      </c>
      <c r="Y9" s="1415">
        <v>8.8466666666666676</v>
      </c>
      <c r="Z9" s="1416">
        <v>8.5966666666666658</v>
      </c>
      <c r="AA9" s="1415">
        <v>10.023333333333333</v>
      </c>
      <c r="AB9" s="1415">
        <v>8.2200000000000006</v>
      </c>
      <c r="AC9" s="1415">
        <v>8.086666666666666</v>
      </c>
      <c r="AD9" s="1415">
        <v>7.1266666666666669</v>
      </c>
      <c r="AE9" s="1416">
        <v>12.98</v>
      </c>
    </row>
    <row r="10" spans="1:32" s="498" customFormat="1" ht="12" customHeight="1" x14ac:dyDescent="0.25">
      <c r="A10" s="1404" t="s">
        <v>30</v>
      </c>
      <c r="B10" s="1413">
        <v>13.3</v>
      </c>
      <c r="C10" s="1412">
        <v>13.8</v>
      </c>
      <c r="D10" s="1412">
        <v>9.5</v>
      </c>
      <c r="E10" s="1412">
        <v>14.2</v>
      </c>
      <c r="F10" s="1416">
        <v>15.5</v>
      </c>
      <c r="G10" s="1412">
        <v>12.9</v>
      </c>
      <c r="H10" s="1412">
        <v>12.6</v>
      </c>
      <c r="I10" s="1412">
        <v>13</v>
      </c>
      <c r="J10" s="1412">
        <v>13.5</v>
      </c>
      <c r="K10" s="1416">
        <v>13.7</v>
      </c>
      <c r="L10" s="1412">
        <v>13.8</v>
      </c>
      <c r="M10" s="1412">
        <v>15.1</v>
      </c>
      <c r="N10" s="1412">
        <v>14.6</v>
      </c>
      <c r="O10" s="1412">
        <v>15.8</v>
      </c>
      <c r="P10" s="1424">
        <v>15.4</v>
      </c>
      <c r="Q10" s="1412">
        <v>11.7</v>
      </c>
      <c r="R10" s="1412">
        <v>13.3</v>
      </c>
      <c r="S10" s="1415">
        <v>13.1</v>
      </c>
      <c r="T10" s="1415">
        <v>14.8</v>
      </c>
      <c r="U10" s="1416">
        <v>13.909677419354837</v>
      </c>
      <c r="V10" s="1415">
        <v>13.6</v>
      </c>
      <c r="W10" s="1415">
        <v>11.9</v>
      </c>
      <c r="X10" s="1415">
        <v>13.670967741935483</v>
      </c>
      <c r="Y10" s="1415">
        <v>14.854838709677423</v>
      </c>
      <c r="Z10" s="1416">
        <v>12.364516129032262</v>
      </c>
      <c r="AA10" s="1415">
        <v>12.32258064516129</v>
      </c>
      <c r="AB10" s="1415">
        <v>12.838709677419352</v>
      </c>
      <c r="AC10" s="1415">
        <v>13.622580645161289</v>
      </c>
      <c r="AD10" s="1415">
        <v>14.054838709677419</v>
      </c>
      <c r="AE10" s="1416">
        <v>16.461290322580645</v>
      </c>
    </row>
    <row r="11" spans="1:32" s="498" customFormat="1" ht="12" customHeight="1" x14ac:dyDescent="0.25">
      <c r="A11" s="1404" t="s">
        <v>31</v>
      </c>
      <c r="B11" s="1419">
        <v>14.9</v>
      </c>
      <c r="C11" s="1420">
        <v>16</v>
      </c>
      <c r="D11" s="1420">
        <v>15</v>
      </c>
      <c r="E11" s="1420">
        <v>17.7</v>
      </c>
      <c r="F11" s="1423">
        <v>16</v>
      </c>
      <c r="G11" s="1420">
        <v>16.8</v>
      </c>
      <c r="H11" s="1420">
        <v>15</v>
      </c>
      <c r="I11" s="1420">
        <v>16.399999999999999</v>
      </c>
      <c r="J11" s="1420">
        <v>16.5</v>
      </c>
      <c r="K11" s="1423">
        <v>17.2</v>
      </c>
      <c r="L11" s="1420">
        <v>15.6</v>
      </c>
      <c r="M11" s="1420">
        <v>17.7</v>
      </c>
      <c r="N11" s="1420">
        <v>14.5</v>
      </c>
      <c r="O11" s="1420">
        <v>17.7</v>
      </c>
      <c r="P11" s="1428">
        <v>19.7</v>
      </c>
      <c r="Q11" s="1420">
        <v>15.7</v>
      </c>
      <c r="R11" s="1420">
        <v>16.399999999999999</v>
      </c>
      <c r="S11" s="1420">
        <v>17.3</v>
      </c>
      <c r="T11" s="1420">
        <v>18.5</v>
      </c>
      <c r="U11" s="1423">
        <v>17.753333333333334</v>
      </c>
      <c r="V11" s="1420">
        <v>15.3</v>
      </c>
      <c r="W11" s="1420">
        <v>17.043333333333333</v>
      </c>
      <c r="X11" s="1420">
        <v>17.380000000000003</v>
      </c>
      <c r="Y11" s="1420">
        <v>17.366666666666671</v>
      </c>
      <c r="Z11" s="1423">
        <v>16.156666666666663</v>
      </c>
      <c r="AA11" s="1420">
        <v>16.576666666666668</v>
      </c>
      <c r="AB11" s="1420">
        <v>16.746666666666666</v>
      </c>
      <c r="AC11" s="1420">
        <v>17.560000000000002</v>
      </c>
      <c r="AD11" s="1420">
        <v>18.436666666666667</v>
      </c>
      <c r="AE11" s="1423">
        <v>17.746666666666666</v>
      </c>
    </row>
    <row r="12" spans="1:32" s="498" customFormat="1" ht="12" customHeight="1" x14ac:dyDescent="0.25">
      <c r="A12" s="1404" t="s">
        <v>32</v>
      </c>
      <c r="B12" s="1413">
        <v>17.899999999999999</v>
      </c>
      <c r="C12" s="1412">
        <v>17.2</v>
      </c>
      <c r="D12" s="1412">
        <v>19.3</v>
      </c>
      <c r="E12" s="1412">
        <v>19.399999999999999</v>
      </c>
      <c r="F12" s="1416">
        <v>16.7</v>
      </c>
      <c r="G12" s="1412">
        <v>21.5</v>
      </c>
      <c r="H12" s="1412">
        <v>20.5</v>
      </c>
      <c r="I12" s="1412">
        <v>16</v>
      </c>
      <c r="J12" s="1412">
        <v>16.899999999999999</v>
      </c>
      <c r="K12" s="1416">
        <v>17.5</v>
      </c>
      <c r="L12" s="1412">
        <v>19</v>
      </c>
      <c r="M12" s="1412">
        <v>15.9</v>
      </c>
      <c r="N12" s="1412">
        <v>18.3</v>
      </c>
      <c r="O12" s="1412">
        <v>19</v>
      </c>
      <c r="P12" s="1424">
        <v>18.7</v>
      </c>
      <c r="Q12" s="1412">
        <v>17.5</v>
      </c>
      <c r="R12" s="1412">
        <v>18.3</v>
      </c>
      <c r="S12" s="1415">
        <v>21.7</v>
      </c>
      <c r="T12" s="1415">
        <v>18.7</v>
      </c>
      <c r="U12" s="1416">
        <v>18.399999999999999</v>
      </c>
      <c r="V12" s="1415">
        <v>18.5</v>
      </c>
      <c r="W12" s="1415">
        <v>20.364516129032253</v>
      </c>
      <c r="X12" s="1415">
        <v>16.819354838709682</v>
      </c>
      <c r="Y12" s="1415">
        <v>18.758064516129028</v>
      </c>
      <c r="Z12" s="1416">
        <v>19.829032258064515</v>
      </c>
      <c r="AA12" s="1415">
        <v>19.583870967741941</v>
      </c>
      <c r="AB12" s="1415">
        <v>20.916129032258063</v>
      </c>
      <c r="AC12" s="1415">
        <v>18.864516129032257</v>
      </c>
      <c r="AD12" s="1415">
        <v>18.767741935483873</v>
      </c>
      <c r="AE12" s="1416">
        <v>19.954838709677414</v>
      </c>
    </row>
    <row r="13" spans="1:32" ht="12" customHeight="1" x14ac:dyDescent="0.25">
      <c r="A13" s="1404" t="s">
        <v>33</v>
      </c>
      <c r="B13" s="1413">
        <v>17.3</v>
      </c>
      <c r="C13" s="1412">
        <v>18.5</v>
      </c>
      <c r="D13" s="1412">
        <v>17.600000000000001</v>
      </c>
      <c r="E13" s="1412">
        <v>21.5</v>
      </c>
      <c r="F13" s="1416">
        <v>17.2</v>
      </c>
      <c r="G13" s="1412">
        <v>18.600000000000001</v>
      </c>
      <c r="H13" s="1412">
        <v>17.7</v>
      </c>
      <c r="I13" s="1412">
        <v>16.899999999999999</v>
      </c>
      <c r="J13" s="1412">
        <v>18.600000000000001</v>
      </c>
      <c r="K13" s="1416">
        <v>17.5</v>
      </c>
      <c r="L13" s="1412">
        <v>17.100000000000001</v>
      </c>
      <c r="M13" s="1412">
        <v>18.8</v>
      </c>
      <c r="N13" s="1412">
        <v>18.600000000000001</v>
      </c>
      <c r="O13" s="1412">
        <v>18.899999999999999</v>
      </c>
      <c r="P13" s="1424">
        <v>20.5</v>
      </c>
      <c r="Q13" s="1412">
        <v>18.5</v>
      </c>
      <c r="R13" s="728">
        <v>16.2</v>
      </c>
      <c r="S13" s="1415">
        <v>15.5</v>
      </c>
      <c r="T13" s="1417">
        <v>18.100000000000001</v>
      </c>
      <c r="U13" s="1418">
        <v>17.899999999999999</v>
      </c>
      <c r="V13" s="1417">
        <v>18.8</v>
      </c>
      <c r="W13" s="1417">
        <v>17.454838709677421</v>
      </c>
      <c r="X13" s="1417">
        <v>18.348387096774196</v>
      </c>
      <c r="Y13" s="1417">
        <v>18.622580645161289</v>
      </c>
      <c r="Z13" s="1418">
        <v>18.167741935483868</v>
      </c>
      <c r="AA13" s="1417">
        <v>16.141935483870967</v>
      </c>
      <c r="AB13" s="1417">
        <v>21.78064516129032</v>
      </c>
      <c r="AC13" s="1417">
        <v>17.267741935483869</v>
      </c>
      <c r="AD13" s="1417">
        <v>19.025806451612901</v>
      </c>
      <c r="AE13" s="1418">
        <v>20.912903225806453</v>
      </c>
    </row>
    <row r="14" spans="1:32" ht="12" customHeight="1" x14ac:dyDescent="0.25">
      <c r="A14" s="1404" t="s">
        <v>34</v>
      </c>
      <c r="B14" s="1419">
        <v>14.1</v>
      </c>
      <c r="C14" s="1420">
        <v>11.4</v>
      </c>
      <c r="D14" s="1420">
        <v>14.5</v>
      </c>
      <c r="E14" s="1420">
        <v>13.6</v>
      </c>
      <c r="F14" s="1423">
        <v>12.5</v>
      </c>
      <c r="G14" s="1420">
        <v>14.2</v>
      </c>
      <c r="H14" s="1420">
        <v>12.3</v>
      </c>
      <c r="I14" s="1420">
        <v>10.1</v>
      </c>
      <c r="J14" s="1420">
        <v>13.1</v>
      </c>
      <c r="K14" s="1423">
        <v>12.8</v>
      </c>
      <c r="L14" s="1420">
        <v>16.3</v>
      </c>
      <c r="M14" s="1420">
        <v>12.9</v>
      </c>
      <c r="N14" s="1420">
        <v>11.6</v>
      </c>
      <c r="O14" s="1420">
        <v>12.2</v>
      </c>
      <c r="P14" s="1428">
        <v>13.6</v>
      </c>
      <c r="Q14" s="1420">
        <v>13.2</v>
      </c>
      <c r="R14" s="1421">
        <v>14.4</v>
      </c>
      <c r="S14" s="1420">
        <v>15.8</v>
      </c>
      <c r="T14" s="1421">
        <v>11.7</v>
      </c>
      <c r="U14" s="1422">
        <v>12.41</v>
      </c>
      <c r="V14" s="1421">
        <v>15.1</v>
      </c>
      <c r="W14" s="1421">
        <v>11.713333333333333</v>
      </c>
      <c r="X14" s="1421">
        <v>14.900000000000002</v>
      </c>
      <c r="Y14" s="1421">
        <v>13.669999999999998</v>
      </c>
      <c r="Z14" s="1422">
        <v>12.17</v>
      </c>
      <c r="AA14" s="1421">
        <v>14.26</v>
      </c>
      <c r="AB14" s="1421">
        <v>13.526666666666667</v>
      </c>
      <c r="AC14" s="1421">
        <v>16.003333333333334</v>
      </c>
      <c r="AD14" s="1421">
        <v>12.04</v>
      </c>
      <c r="AE14" s="1422">
        <v>14.723333333333334</v>
      </c>
    </row>
    <row r="15" spans="1:32" ht="12" customHeight="1" x14ac:dyDescent="0.25">
      <c r="A15" s="1404" t="s">
        <v>35</v>
      </c>
      <c r="B15" s="1413">
        <v>9.4</v>
      </c>
      <c r="C15" s="1412">
        <v>8.9</v>
      </c>
      <c r="D15" s="1412">
        <v>7.3</v>
      </c>
      <c r="E15" s="1412">
        <v>6.7</v>
      </c>
      <c r="F15" s="1416">
        <v>8.1</v>
      </c>
      <c r="G15" s="1412">
        <v>6.4</v>
      </c>
      <c r="H15" s="1412">
        <v>10.199999999999999</v>
      </c>
      <c r="I15" s="1412">
        <v>9.1</v>
      </c>
      <c r="J15" s="1412">
        <v>6.5</v>
      </c>
      <c r="K15" s="1416">
        <v>8.4</v>
      </c>
      <c r="L15" s="1412">
        <v>8.4</v>
      </c>
      <c r="M15" s="1412">
        <v>11.3</v>
      </c>
      <c r="N15" s="1412">
        <v>11.6</v>
      </c>
      <c r="O15" s="1412">
        <v>7.2</v>
      </c>
      <c r="P15" s="1424">
        <v>5.3</v>
      </c>
      <c r="Q15" s="1412">
        <v>9.6</v>
      </c>
      <c r="R15" s="728">
        <v>9.3000000000000007</v>
      </c>
      <c r="S15" s="1415">
        <v>10.4</v>
      </c>
      <c r="T15" s="1417">
        <v>7.5</v>
      </c>
      <c r="U15" s="1418">
        <v>8.6064516129032231</v>
      </c>
      <c r="V15" s="1417">
        <v>7.6</v>
      </c>
      <c r="W15" s="1417">
        <v>6.4290322580645149</v>
      </c>
      <c r="X15" s="1417">
        <v>8.1709677419354829</v>
      </c>
      <c r="Y15" s="1417">
        <v>7.8161290322580657</v>
      </c>
      <c r="Z15" s="1418">
        <v>9.2032258064516128</v>
      </c>
      <c r="AA15" s="1417">
        <v>10.261290322580646</v>
      </c>
      <c r="AB15" s="1417">
        <v>8.1580645161290342</v>
      </c>
      <c r="AC15" s="1417">
        <v>7.6451612903225818</v>
      </c>
      <c r="AD15" s="1417">
        <v>9.7129032258064498</v>
      </c>
      <c r="AE15" s="1418">
        <v>10.145161290322582</v>
      </c>
    </row>
    <row r="16" spans="1:32" ht="12" customHeight="1" x14ac:dyDescent="0.25">
      <c r="A16" s="1404" t="s">
        <v>36</v>
      </c>
      <c r="B16" s="1413">
        <v>1.2</v>
      </c>
      <c r="C16" s="1412">
        <v>4</v>
      </c>
      <c r="D16" s="1412">
        <v>2.9</v>
      </c>
      <c r="E16" s="1412">
        <v>3.7</v>
      </c>
      <c r="F16" s="1416">
        <v>0</v>
      </c>
      <c r="G16" s="1412">
        <v>5.3</v>
      </c>
      <c r="H16" s="1412">
        <v>0.7</v>
      </c>
      <c r="I16" s="1412">
        <v>4.7</v>
      </c>
      <c r="J16" s="1412">
        <v>3</v>
      </c>
      <c r="K16" s="1416">
        <v>0.3</v>
      </c>
      <c r="L16" s="1412">
        <v>2</v>
      </c>
      <c r="M16" s="1412">
        <v>5.8</v>
      </c>
      <c r="N16" s="1412">
        <v>1.8</v>
      </c>
      <c r="O16" s="1412">
        <v>5.0999999999999996</v>
      </c>
      <c r="P16" s="1424">
        <v>5</v>
      </c>
      <c r="Q16" s="1412">
        <v>3.6</v>
      </c>
      <c r="R16" s="728">
        <v>2.2999999999999998</v>
      </c>
      <c r="S16" s="1415">
        <v>5.9</v>
      </c>
      <c r="T16" s="1417">
        <v>1.8</v>
      </c>
      <c r="U16" s="1418">
        <v>4.9000000000000004</v>
      </c>
      <c r="V16" s="1417">
        <v>5.8</v>
      </c>
      <c r="W16" s="1417">
        <v>5.3866666666666676</v>
      </c>
      <c r="X16" s="1417">
        <v>2.6866666666666665</v>
      </c>
      <c r="Y16" s="1417">
        <v>5.3733333333333331</v>
      </c>
      <c r="Z16" s="1418">
        <v>4.3366666666666669</v>
      </c>
      <c r="AA16" s="1417">
        <v>6.3366666666666669</v>
      </c>
      <c r="AB16" s="1417">
        <v>5.9433333333333325</v>
      </c>
      <c r="AC16" s="1417">
        <v>2.8433333333333333</v>
      </c>
      <c r="AD16" s="1417">
        <v>3.8933333333333322</v>
      </c>
      <c r="AE16" s="1418">
        <v>4.4300000000000006</v>
      </c>
    </row>
    <row r="17" spans="1:32" ht="12" customHeight="1" x14ac:dyDescent="0.25">
      <c r="A17" s="1405" t="s">
        <v>37</v>
      </c>
      <c r="B17" s="1419">
        <v>0.4</v>
      </c>
      <c r="C17" s="1420">
        <v>-0.8</v>
      </c>
      <c r="D17" s="1420">
        <v>-1.9</v>
      </c>
      <c r="E17" s="1420">
        <v>-1.1000000000000001</v>
      </c>
      <c r="F17" s="1423">
        <v>1.8</v>
      </c>
      <c r="G17" s="1420">
        <v>1.1000000000000001</v>
      </c>
      <c r="H17" s="1420">
        <v>-2.4</v>
      </c>
      <c r="I17" s="1420">
        <v>-4.8</v>
      </c>
      <c r="J17" s="1420">
        <v>0.9</v>
      </c>
      <c r="K17" s="1423">
        <v>-1.7</v>
      </c>
      <c r="L17" s="1420">
        <v>-0.1</v>
      </c>
      <c r="M17" s="1420">
        <v>0.9</v>
      </c>
      <c r="N17" s="1420">
        <v>-3.4</v>
      </c>
      <c r="O17" s="1420">
        <v>-2.8</v>
      </c>
      <c r="P17" s="1423">
        <v>-0.4</v>
      </c>
      <c r="Q17" s="1421">
        <v>-0.4</v>
      </c>
      <c r="R17" s="1421">
        <v>-1</v>
      </c>
      <c r="S17" s="1421">
        <v>2.5</v>
      </c>
      <c r="T17" s="1421">
        <v>-0.6</v>
      </c>
      <c r="U17" s="1422">
        <v>1.090322580645162</v>
      </c>
      <c r="V17" s="1421">
        <v>-0.7</v>
      </c>
      <c r="W17" s="1421">
        <v>-4.6322580645161295</v>
      </c>
      <c r="X17" s="1421">
        <v>2.2193548387096778</v>
      </c>
      <c r="Y17" s="1421">
        <v>-1.2322580645161287</v>
      </c>
      <c r="Z17" s="1422">
        <v>1.4096774193548389</v>
      </c>
      <c r="AA17" s="1421">
        <v>1.9193548387096775</v>
      </c>
      <c r="AB17" s="1421">
        <v>3.5354838709677412</v>
      </c>
      <c r="AC17" s="1421">
        <v>-0.38709677419354827</v>
      </c>
      <c r="AD17" s="1421">
        <v>1.0096774193548386</v>
      </c>
      <c r="AE17" s="1422">
        <v>1.4161290322580646</v>
      </c>
      <c r="AF17" s="596"/>
    </row>
    <row r="18" spans="1:32" ht="12" customHeight="1" x14ac:dyDescent="0.25">
      <c r="A18" s="1404" t="s">
        <v>230</v>
      </c>
      <c r="B18" s="1413">
        <v>2.9</v>
      </c>
      <c r="C18" s="1412">
        <v>3.4666666666666663</v>
      </c>
      <c r="D18" s="1412">
        <v>0.3000000000000001</v>
      </c>
      <c r="E18" s="1412">
        <v>1.8333333333333333</v>
      </c>
      <c r="F18" s="1416">
        <v>-0.19999999999999987</v>
      </c>
      <c r="G18" s="1412">
        <v>2.4</v>
      </c>
      <c r="H18" s="1412">
        <v>1.4666666666666668</v>
      </c>
      <c r="I18" s="1412">
        <v>-3.1999999999999997</v>
      </c>
      <c r="J18" s="1412">
        <v>0.3666666666666667</v>
      </c>
      <c r="K18" s="1416">
        <v>2.1</v>
      </c>
      <c r="L18" s="1412">
        <v>1.0666666666666667</v>
      </c>
      <c r="M18" s="1412">
        <v>1.3999999999999997</v>
      </c>
      <c r="N18" s="1412">
        <v>1</v>
      </c>
      <c r="O18" s="1412">
        <v>2.3666666666666667</v>
      </c>
      <c r="P18" s="1416">
        <v>-0.86666666666666659</v>
      </c>
      <c r="Q18" s="728">
        <v>-3.5483870967741936E-2</v>
      </c>
      <c r="R18" s="728">
        <v>-0.69999999999999984</v>
      </c>
      <c r="S18" s="1417">
        <v>-2.7666666666666662</v>
      </c>
      <c r="T18" s="1417">
        <v>4.0866666666666669</v>
      </c>
      <c r="U18" s="1418">
        <v>2.5833333333333335</v>
      </c>
      <c r="V18" s="1417">
        <v>-0.23333333333333325</v>
      </c>
      <c r="W18" s="1417">
        <v>-1.0062980030721964</v>
      </c>
      <c r="X18" s="1417">
        <v>0.50668202764976966</v>
      </c>
      <c r="Y18" s="1417">
        <v>0.18075639599555129</v>
      </c>
      <c r="Z18" s="1418">
        <v>-0.9105606758832564</v>
      </c>
      <c r="AA18" s="1417">
        <v>3.1675115207373268</v>
      </c>
      <c r="AB18" s="1417">
        <v>1.9211213517665131</v>
      </c>
      <c r="AC18" s="1417">
        <v>2.0535714285714288</v>
      </c>
      <c r="AD18" s="1417">
        <v>0.57553763440860217</v>
      </c>
      <c r="AE18" s="1418">
        <v>-8.9631336405529963E-2</v>
      </c>
    </row>
    <row r="19" spans="1:32" ht="12" customHeight="1" x14ac:dyDescent="0.25">
      <c r="A19" s="1404" t="s">
        <v>231</v>
      </c>
      <c r="B19" s="1413">
        <v>12.266666666666666</v>
      </c>
      <c r="C19" s="1412">
        <v>12.299999999999999</v>
      </c>
      <c r="D19" s="1412">
        <v>10.466666666666667</v>
      </c>
      <c r="E19" s="1412">
        <v>13.266666666666666</v>
      </c>
      <c r="F19" s="1416">
        <v>13.666666666666666</v>
      </c>
      <c r="G19" s="1412">
        <v>12.6</v>
      </c>
      <c r="H19" s="1412">
        <v>12.033333333333333</v>
      </c>
      <c r="I19" s="1412">
        <v>12.433333333333332</v>
      </c>
      <c r="J19" s="1412">
        <v>11.733333333333334</v>
      </c>
      <c r="K19" s="1416">
        <v>13.533333333333331</v>
      </c>
      <c r="L19" s="1412">
        <v>12.799999999999999</v>
      </c>
      <c r="M19" s="1412">
        <v>14.699999999999998</v>
      </c>
      <c r="N19" s="1412">
        <v>12.1</v>
      </c>
      <c r="O19" s="1412">
        <v>13.800000000000002</v>
      </c>
      <c r="P19" s="1416">
        <v>14.233333333333334</v>
      </c>
      <c r="Q19" s="1417">
        <v>12.166666666666666</v>
      </c>
      <c r="R19" s="1417">
        <v>13</v>
      </c>
      <c r="S19" s="1417">
        <v>13</v>
      </c>
      <c r="T19" s="1417">
        <v>14.633333333333333</v>
      </c>
      <c r="U19" s="1418">
        <v>13.321003584229393</v>
      </c>
      <c r="V19" s="1417">
        <v>13.733333333333334</v>
      </c>
      <c r="W19" s="1417">
        <v>12.474444444444444</v>
      </c>
      <c r="X19" s="1417">
        <v>13.961433691756275</v>
      </c>
      <c r="Y19" s="1417">
        <v>13.689390681003587</v>
      </c>
      <c r="Z19" s="1418">
        <v>12.372616487455197</v>
      </c>
      <c r="AA19" s="1417">
        <v>12.974193548387097</v>
      </c>
      <c r="AB19" s="1417">
        <v>12.601792114695337</v>
      </c>
      <c r="AC19" s="1417">
        <v>13.089749103942651</v>
      </c>
      <c r="AD19" s="1417">
        <v>13.206057347670251</v>
      </c>
      <c r="AE19" s="1418">
        <v>15.72931899641577</v>
      </c>
    </row>
    <row r="20" spans="1:32" ht="12" customHeight="1" x14ac:dyDescent="0.25">
      <c r="A20" s="1404" t="s">
        <v>232</v>
      </c>
      <c r="B20" s="1413">
        <v>16.433333333333334</v>
      </c>
      <c r="C20" s="1412">
        <v>15.700000000000001</v>
      </c>
      <c r="D20" s="1412">
        <v>17.133333333333336</v>
      </c>
      <c r="E20" s="1412">
        <v>18.166666666666668</v>
      </c>
      <c r="F20" s="1416">
        <v>15.466666666666667</v>
      </c>
      <c r="G20" s="1412">
        <v>18.099999999999998</v>
      </c>
      <c r="H20" s="1412">
        <v>16.833333333333332</v>
      </c>
      <c r="I20" s="1412">
        <v>14.333333333333334</v>
      </c>
      <c r="J20" s="1412">
        <v>16.2</v>
      </c>
      <c r="K20" s="1416">
        <v>15.933333333333332</v>
      </c>
      <c r="L20" s="1412">
        <v>17.466666666666669</v>
      </c>
      <c r="M20" s="1412">
        <v>15.866666666666667</v>
      </c>
      <c r="N20" s="1412">
        <v>16.166666666666668</v>
      </c>
      <c r="O20" s="1412">
        <v>16.7</v>
      </c>
      <c r="P20" s="1416">
        <v>17.600000000000001</v>
      </c>
      <c r="Q20" s="1417">
        <v>16.400000000000002</v>
      </c>
      <c r="R20" s="1417">
        <v>16.3</v>
      </c>
      <c r="S20" s="1417">
        <v>17.666666666666668</v>
      </c>
      <c r="T20" s="1417">
        <v>16.166666666666668</v>
      </c>
      <c r="U20" s="1418">
        <v>16.236666666666665</v>
      </c>
      <c r="V20" s="1417">
        <v>17.466666666666665</v>
      </c>
      <c r="W20" s="1417">
        <v>16.510896057347669</v>
      </c>
      <c r="X20" s="1417">
        <v>16.689247311827959</v>
      </c>
      <c r="Y20" s="1417">
        <v>17.016881720430106</v>
      </c>
      <c r="Z20" s="1418">
        <v>16.722258064516129</v>
      </c>
      <c r="AA20" s="1417">
        <v>16.66193548387097</v>
      </c>
      <c r="AB20" s="1417">
        <v>18.741146953405018</v>
      </c>
      <c r="AC20" s="1417">
        <v>17.378530465949819</v>
      </c>
      <c r="AD20" s="1417">
        <v>16.611182795698927</v>
      </c>
      <c r="AE20" s="1418">
        <v>18.530358422939067</v>
      </c>
    </row>
    <row r="21" spans="1:32" ht="12" customHeight="1" x14ac:dyDescent="0.25">
      <c r="A21" s="1405" t="s">
        <v>233</v>
      </c>
      <c r="B21" s="1419">
        <v>3.6666666666666665</v>
      </c>
      <c r="C21" s="1420">
        <v>4.0333333333333332</v>
      </c>
      <c r="D21" s="1420">
        <v>2.7666666666666662</v>
      </c>
      <c r="E21" s="1420">
        <v>3.1</v>
      </c>
      <c r="F21" s="1423">
        <v>3.3000000000000003</v>
      </c>
      <c r="G21" s="1420">
        <v>4.2666666666666666</v>
      </c>
      <c r="H21" s="1420">
        <v>2.8333333333333326</v>
      </c>
      <c r="I21" s="1420">
        <v>3</v>
      </c>
      <c r="J21" s="1420">
        <v>3.4666666666666668</v>
      </c>
      <c r="K21" s="1423">
        <v>2.3333333333333335</v>
      </c>
      <c r="L21" s="1420">
        <v>3.4333333333333336</v>
      </c>
      <c r="M21" s="1420">
        <v>6</v>
      </c>
      <c r="N21" s="1420">
        <v>3.3333333333333335</v>
      </c>
      <c r="O21" s="1420">
        <v>3.1666666666666665</v>
      </c>
      <c r="P21" s="1423">
        <v>3.3000000000000003</v>
      </c>
      <c r="Q21" s="1421">
        <v>4.2666666666666666</v>
      </c>
      <c r="R21" s="1421">
        <v>3.5333333333333337</v>
      </c>
      <c r="S21" s="1421">
        <v>6.2666666666666666</v>
      </c>
      <c r="T21" s="1421">
        <v>2.9000000000000004</v>
      </c>
      <c r="U21" s="1422">
        <v>4.865591397849462</v>
      </c>
      <c r="V21" s="1421">
        <v>4.2333333333333334</v>
      </c>
      <c r="W21" s="1421">
        <v>2.3944802867383514</v>
      </c>
      <c r="X21" s="1421">
        <v>4.3589964157706085</v>
      </c>
      <c r="Y21" s="1421">
        <v>3.98573476702509</v>
      </c>
      <c r="Z21" s="1422">
        <v>4.983189964157706</v>
      </c>
      <c r="AA21" s="1421">
        <v>6.1724372759856623</v>
      </c>
      <c r="AB21" s="1421">
        <v>5.8789605734767028</v>
      </c>
      <c r="AC21" s="1421">
        <v>3.367132616487456</v>
      </c>
      <c r="AD21" s="1421">
        <v>4.871971326164874</v>
      </c>
      <c r="AE21" s="1422">
        <v>5.3304301075268823</v>
      </c>
      <c r="AF21" s="596"/>
    </row>
    <row r="22" spans="1:32" ht="12" customHeight="1" x14ac:dyDescent="0.25">
      <c r="A22" s="1404" t="s">
        <v>234</v>
      </c>
      <c r="B22" s="1413">
        <v>7.583333333333333</v>
      </c>
      <c r="C22" s="1412">
        <v>7.8833333333333329</v>
      </c>
      <c r="D22" s="1412">
        <v>5.3833333333333329</v>
      </c>
      <c r="E22" s="1412">
        <v>7.55</v>
      </c>
      <c r="F22" s="1416">
        <v>6.7333333333333334</v>
      </c>
      <c r="G22" s="1412">
        <v>7.5</v>
      </c>
      <c r="H22" s="1412">
        <v>6.75</v>
      </c>
      <c r="I22" s="1412">
        <v>4.6166666666666663</v>
      </c>
      <c r="J22" s="1412">
        <v>6.05</v>
      </c>
      <c r="K22" s="1416">
        <v>7.8166666666666664</v>
      </c>
      <c r="L22" s="1412">
        <v>6.9333333333333336</v>
      </c>
      <c r="M22" s="1412">
        <v>8.0499999999999989</v>
      </c>
      <c r="N22" s="1412">
        <v>6.55</v>
      </c>
      <c r="O22" s="1412">
        <v>8.0833333333333339</v>
      </c>
      <c r="P22" s="1416">
        <v>6.6833333333333327</v>
      </c>
      <c r="Q22" s="1417">
        <v>6.0655913978494622</v>
      </c>
      <c r="R22" s="1417">
        <v>6.1499999999999995</v>
      </c>
      <c r="S22" s="1417">
        <v>5.1166666666666671</v>
      </c>
      <c r="T22" s="1417">
        <v>9.36</v>
      </c>
      <c r="U22" s="1418">
        <v>7.9521684587813626</v>
      </c>
      <c r="V22" s="1417">
        <v>6.75</v>
      </c>
      <c r="W22" s="1417">
        <v>5.734073220686124</v>
      </c>
      <c r="X22" s="1417">
        <v>7.2340578597030216</v>
      </c>
      <c r="Y22" s="1417">
        <v>6.9350735384995694</v>
      </c>
      <c r="Z22" s="1418">
        <v>5.731027905785969</v>
      </c>
      <c r="AA22" s="1417">
        <v>8.0708525345622117</v>
      </c>
      <c r="AB22" s="1417">
        <v>7.2614567332309266</v>
      </c>
      <c r="AC22" s="1417">
        <v>7.5716602662570409</v>
      </c>
      <c r="AD22" s="1417">
        <v>6.8907974910394261</v>
      </c>
      <c r="AE22" s="1418">
        <v>7.8198438300051194</v>
      </c>
    </row>
    <row r="23" spans="1:32" ht="12" customHeight="1" x14ac:dyDescent="0.25">
      <c r="A23" s="1405" t="s">
        <v>235</v>
      </c>
      <c r="B23" s="1419">
        <v>10.050000000000001</v>
      </c>
      <c r="C23" s="1420">
        <v>9.8666666666666671</v>
      </c>
      <c r="D23" s="1420">
        <v>9.9500000000000011</v>
      </c>
      <c r="E23" s="1420">
        <v>10.633333333333335</v>
      </c>
      <c r="F23" s="1423">
        <v>9.3833333333333329</v>
      </c>
      <c r="G23" s="1420">
        <v>11.183333333333332</v>
      </c>
      <c r="H23" s="1420">
        <v>9.8333333333333339</v>
      </c>
      <c r="I23" s="1420">
        <v>8.6666666666666679</v>
      </c>
      <c r="J23" s="1420">
        <v>9.8333333333333339</v>
      </c>
      <c r="K23" s="1423">
        <v>9.1333333333333311</v>
      </c>
      <c r="L23" s="1420">
        <v>10.450000000000001</v>
      </c>
      <c r="M23" s="1420">
        <v>10.933333333333335</v>
      </c>
      <c r="N23" s="1420">
        <v>9.7500000000000018</v>
      </c>
      <c r="O23" s="1420">
        <v>9.9333333333333336</v>
      </c>
      <c r="P23" s="1423">
        <v>10.450000000000001</v>
      </c>
      <c r="Q23" s="1421">
        <v>10.333333333333334</v>
      </c>
      <c r="R23" s="1421">
        <v>9.9166666666666661</v>
      </c>
      <c r="S23" s="1421">
        <v>11.966666666666667</v>
      </c>
      <c r="T23" s="1421">
        <v>9.5333333333333332</v>
      </c>
      <c r="U23" s="1422">
        <v>10.551129032258062</v>
      </c>
      <c r="V23" s="1421">
        <v>10.85</v>
      </c>
      <c r="W23" s="1421">
        <v>9.4526881720430094</v>
      </c>
      <c r="X23" s="1421">
        <v>10.524121863799285</v>
      </c>
      <c r="Y23" s="1421">
        <v>10.501308243727598</v>
      </c>
      <c r="Z23" s="1422">
        <v>10.852724014336916</v>
      </c>
      <c r="AA23" s="1421">
        <v>11.417186379928317</v>
      </c>
      <c r="AB23" s="1421">
        <v>12.310053763440857</v>
      </c>
      <c r="AC23" s="1421">
        <v>10.372831541218636</v>
      </c>
      <c r="AD23" s="1421">
        <v>10.741577060931901</v>
      </c>
      <c r="AE23" s="1422">
        <v>11.930394265232977</v>
      </c>
      <c r="AF23" s="596"/>
    </row>
    <row r="24" spans="1:32" ht="12" customHeight="1" x14ac:dyDescent="0.25">
      <c r="A24" s="902" t="s">
        <v>1</v>
      </c>
      <c r="B24" s="1964">
        <v>8.8166666666666682</v>
      </c>
      <c r="C24" s="1965">
        <v>8.8750000000000018</v>
      </c>
      <c r="D24" s="1965">
        <v>7.6666666666666652</v>
      </c>
      <c r="E24" s="1965">
        <v>9.0916666666666668</v>
      </c>
      <c r="F24" s="1966">
        <v>8.0583333333333318</v>
      </c>
      <c r="G24" s="1967">
        <v>9.3416666666666668</v>
      </c>
      <c r="H24" s="1967">
        <v>8.2916666666666661</v>
      </c>
      <c r="I24" s="1967">
        <v>6.6416666666666666</v>
      </c>
      <c r="J24" s="1967">
        <v>7.9416666666666664</v>
      </c>
      <c r="K24" s="1968">
        <v>8.4749999999999996</v>
      </c>
      <c r="L24" s="1969">
        <v>8.6916666666666682</v>
      </c>
      <c r="M24" s="1969">
        <v>9.4916666666666671</v>
      </c>
      <c r="N24" s="1969">
        <v>8.1499999999999968</v>
      </c>
      <c r="O24" s="1969">
        <v>9.0083333333333346</v>
      </c>
      <c r="P24" s="1970">
        <v>8.5666666666666647</v>
      </c>
      <c r="Q24" s="1971">
        <v>8.1994623655913959</v>
      </c>
      <c r="R24" s="1971">
        <v>8.0333333333333332</v>
      </c>
      <c r="S24" s="1971">
        <v>8.5416666666666679</v>
      </c>
      <c r="T24" s="1971">
        <v>9.4466666666666672</v>
      </c>
      <c r="U24" s="1972">
        <v>9.2516487455197147</v>
      </c>
      <c r="V24" s="1973">
        <v>8.7999999999999989</v>
      </c>
      <c r="W24" s="1973">
        <v>7.5933806963645667</v>
      </c>
      <c r="X24" s="1973">
        <v>8.8790898617511527</v>
      </c>
      <c r="Y24" s="1973">
        <v>8.7181908911135846</v>
      </c>
      <c r="Z24" s="1974">
        <v>8.2918759600614447</v>
      </c>
      <c r="AA24" s="1975">
        <v>9.7440194572452654</v>
      </c>
      <c r="AB24" s="1975">
        <v>9.7857552483358941</v>
      </c>
      <c r="AC24" s="1975">
        <v>8.9722459037378375</v>
      </c>
      <c r="AD24" s="1975">
        <v>8.8161872759856621</v>
      </c>
      <c r="AE24" s="1976">
        <v>9.8751190476190462</v>
      </c>
    </row>
    <row r="25" spans="1:32" x14ac:dyDescent="0.2">
      <c r="A25" s="382"/>
      <c r="B25" s="1977"/>
      <c r="C25" s="382"/>
      <c r="D25" s="382"/>
      <c r="E25" s="500"/>
      <c r="F25" s="568"/>
      <c r="G25" s="566"/>
      <c r="H25" s="500"/>
      <c r="I25" s="500"/>
      <c r="J25" s="500"/>
      <c r="K25" s="247"/>
      <c r="L25" s="1977"/>
      <c r="M25" s="382"/>
      <c r="N25" s="382"/>
      <c r="O25" s="382"/>
      <c r="P25" s="1978"/>
      <c r="Q25" s="593"/>
      <c r="R25" s="264"/>
      <c r="S25" s="264"/>
      <c r="T25" s="264"/>
      <c r="U25" s="1979"/>
      <c r="V25" s="593"/>
      <c r="W25" s="264"/>
      <c r="X25" s="264"/>
      <c r="Y25" s="264"/>
      <c r="Z25" s="1979"/>
      <c r="AA25" s="593"/>
      <c r="AB25" s="264"/>
      <c r="AC25" s="264"/>
      <c r="AD25" s="264"/>
      <c r="AE25" s="1979"/>
    </row>
    <row r="26" spans="1:32" x14ac:dyDescent="0.2">
      <c r="A26" s="1425"/>
      <c r="B26" s="1426">
        <f>B5</f>
        <v>1989</v>
      </c>
      <c r="C26" s="1426">
        <f t="shared" ref="C26:AE26" si="0">C5</f>
        <v>1990</v>
      </c>
      <c r="D26" s="1426">
        <f t="shared" si="0"/>
        <v>1991</v>
      </c>
      <c r="E26" s="1426">
        <f t="shared" si="0"/>
        <v>1992</v>
      </c>
      <c r="F26" s="1426">
        <f t="shared" si="0"/>
        <v>1993</v>
      </c>
      <c r="G26" s="1426">
        <f t="shared" si="0"/>
        <v>1994</v>
      </c>
      <c r="H26" s="1426">
        <f t="shared" si="0"/>
        <v>1995</v>
      </c>
      <c r="I26" s="1426">
        <f t="shared" si="0"/>
        <v>1996</v>
      </c>
      <c r="J26" s="1426">
        <f t="shared" si="0"/>
        <v>1997</v>
      </c>
      <c r="K26" s="1426">
        <f t="shared" si="0"/>
        <v>1998</v>
      </c>
      <c r="L26" s="1426">
        <f t="shared" si="0"/>
        <v>1999</v>
      </c>
      <c r="M26" s="1426">
        <f t="shared" si="0"/>
        <v>2000</v>
      </c>
      <c r="N26" s="1426">
        <f t="shared" si="0"/>
        <v>2001</v>
      </c>
      <c r="O26" s="1426">
        <f t="shared" si="0"/>
        <v>2002</v>
      </c>
      <c r="P26" s="1426">
        <f t="shared" si="0"/>
        <v>2003</v>
      </c>
      <c r="Q26" s="1426">
        <f t="shared" si="0"/>
        <v>2004</v>
      </c>
      <c r="R26" s="1426">
        <f t="shared" si="0"/>
        <v>2005</v>
      </c>
      <c r="S26" s="1426">
        <f t="shared" si="0"/>
        <v>2006</v>
      </c>
      <c r="T26" s="1426">
        <f t="shared" si="0"/>
        <v>2007</v>
      </c>
      <c r="U26" s="1426">
        <f t="shared" si="0"/>
        <v>2008</v>
      </c>
      <c r="V26" s="1426">
        <f t="shared" si="0"/>
        <v>2009</v>
      </c>
      <c r="W26" s="1426">
        <f t="shared" si="0"/>
        <v>2010</v>
      </c>
      <c r="X26" s="1426">
        <f t="shared" si="0"/>
        <v>2011</v>
      </c>
      <c r="Y26" s="1426">
        <f t="shared" si="0"/>
        <v>2012</v>
      </c>
      <c r="Z26" s="1426">
        <f t="shared" si="0"/>
        <v>2013</v>
      </c>
      <c r="AA26" s="1426">
        <f t="shared" si="0"/>
        <v>2014</v>
      </c>
      <c r="AB26" s="1426">
        <f t="shared" si="0"/>
        <v>2015</v>
      </c>
      <c r="AC26" s="1426">
        <f t="shared" si="0"/>
        <v>2016</v>
      </c>
      <c r="AD26" s="1426">
        <f t="shared" si="0"/>
        <v>2017</v>
      </c>
      <c r="AE26" s="1426">
        <f t="shared" si="0"/>
        <v>2018</v>
      </c>
    </row>
    <row r="27" spans="1:32" x14ac:dyDescent="0.2">
      <c r="A27" s="1425" t="str">
        <f>A24</f>
        <v>rok</v>
      </c>
      <c r="B27" s="1427">
        <f>B24</f>
        <v>8.8166666666666682</v>
      </c>
      <c r="C27" s="1427">
        <f t="shared" ref="C27:AE27" si="1">C24</f>
        <v>8.8750000000000018</v>
      </c>
      <c r="D27" s="1427">
        <f t="shared" si="1"/>
        <v>7.6666666666666652</v>
      </c>
      <c r="E27" s="1427">
        <f t="shared" si="1"/>
        <v>9.0916666666666668</v>
      </c>
      <c r="F27" s="1427">
        <f t="shared" si="1"/>
        <v>8.0583333333333318</v>
      </c>
      <c r="G27" s="1427">
        <f t="shared" si="1"/>
        <v>9.3416666666666668</v>
      </c>
      <c r="H27" s="1427">
        <f t="shared" si="1"/>
        <v>8.2916666666666661</v>
      </c>
      <c r="I27" s="1427">
        <f t="shared" si="1"/>
        <v>6.6416666666666666</v>
      </c>
      <c r="J27" s="1427">
        <f t="shared" si="1"/>
        <v>7.9416666666666664</v>
      </c>
      <c r="K27" s="1427">
        <f t="shared" si="1"/>
        <v>8.4749999999999996</v>
      </c>
      <c r="L27" s="1427">
        <f t="shared" si="1"/>
        <v>8.6916666666666682</v>
      </c>
      <c r="M27" s="1427">
        <f t="shared" si="1"/>
        <v>9.4916666666666671</v>
      </c>
      <c r="N27" s="1427">
        <f t="shared" si="1"/>
        <v>8.1499999999999968</v>
      </c>
      <c r="O27" s="1427">
        <f t="shared" si="1"/>
        <v>9.0083333333333346</v>
      </c>
      <c r="P27" s="1427">
        <f t="shared" si="1"/>
        <v>8.5666666666666647</v>
      </c>
      <c r="Q27" s="1427">
        <f t="shared" si="1"/>
        <v>8.1994623655913959</v>
      </c>
      <c r="R27" s="1427">
        <f t="shared" si="1"/>
        <v>8.0333333333333332</v>
      </c>
      <c r="S27" s="1427">
        <f t="shared" si="1"/>
        <v>8.5416666666666679</v>
      </c>
      <c r="T27" s="1427">
        <f t="shared" si="1"/>
        <v>9.4466666666666672</v>
      </c>
      <c r="U27" s="1427">
        <f t="shared" si="1"/>
        <v>9.2516487455197147</v>
      </c>
      <c r="V27" s="1427">
        <f t="shared" si="1"/>
        <v>8.7999999999999989</v>
      </c>
      <c r="W27" s="1427">
        <f t="shared" si="1"/>
        <v>7.5933806963645667</v>
      </c>
      <c r="X27" s="1427">
        <f t="shared" si="1"/>
        <v>8.8790898617511527</v>
      </c>
      <c r="Y27" s="1427">
        <f t="shared" si="1"/>
        <v>8.7181908911135846</v>
      </c>
      <c r="Z27" s="1427">
        <f t="shared" si="1"/>
        <v>8.2918759600614447</v>
      </c>
      <c r="AA27" s="1427">
        <f t="shared" si="1"/>
        <v>9.7440194572452654</v>
      </c>
      <c r="AB27" s="1427">
        <f t="shared" si="1"/>
        <v>9.7857552483358941</v>
      </c>
      <c r="AC27" s="1427">
        <f t="shared" si="1"/>
        <v>8.9722459037378375</v>
      </c>
      <c r="AD27" s="1427">
        <f t="shared" si="1"/>
        <v>8.8161872759856621</v>
      </c>
      <c r="AE27" s="1427">
        <f t="shared" si="1"/>
        <v>9.8751190476190462</v>
      </c>
    </row>
    <row r="28" spans="1:32" x14ac:dyDescent="0.2">
      <c r="A28" s="382"/>
      <c r="B28" s="1408"/>
      <c r="C28" s="382"/>
      <c r="D28" s="382"/>
      <c r="E28" s="500"/>
      <c r="F28" s="500"/>
      <c r="G28" s="500"/>
      <c r="H28" s="500"/>
      <c r="I28" s="500"/>
      <c r="J28" s="500"/>
      <c r="K28" s="36"/>
      <c r="L28" s="382"/>
      <c r="M28" s="382"/>
      <c r="N28" s="382"/>
      <c r="O28" s="382"/>
      <c r="P28" s="382"/>
    </row>
    <row r="29" spans="1:32" x14ac:dyDescent="0.2">
      <c r="A29" s="382"/>
      <c r="B29" s="382"/>
      <c r="C29" s="382"/>
      <c r="D29" s="382"/>
      <c r="E29" s="500"/>
      <c r="F29" s="500"/>
      <c r="G29" s="500"/>
      <c r="H29" s="500"/>
      <c r="I29" s="500"/>
      <c r="J29" s="500"/>
      <c r="K29" s="36"/>
      <c r="L29" s="382"/>
      <c r="M29" s="382"/>
      <c r="N29" s="382"/>
      <c r="O29" s="382"/>
      <c r="P29" s="382"/>
    </row>
    <row r="30" spans="1:32" x14ac:dyDescent="0.2">
      <c r="A30" s="382"/>
      <c r="B30" s="382"/>
      <c r="C30" s="382"/>
      <c r="D30" s="382"/>
      <c r="E30" s="500"/>
      <c r="F30" s="500"/>
      <c r="G30" s="500"/>
      <c r="H30" s="500"/>
      <c r="I30" s="500"/>
      <c r="J30" s="500"/>
      <c r="K30" s="36"/>
      <c r="L30" s="382"/>
      <c r="M30" s="382"/>
      <c r="N30" s="382"/>
      <c r="O30" s="382"/>
      <c r="P30" s="382"/>
    </row>
    <row r="31" spans="1:32" x14ac:dyDescent="0.2">
      <c r="A31" s="382"/>
      <c r="B31" s="382"/>
      <c r="C31" s="382"/>
      <c r="D31" s="382"/>
      <c r="E31" s="500"/>
      <c r="F31" s="500"/>
      <c r="G31" s="500"/>
      <c r="H31" s="500"/>
      <c r="I31" s="500"/>
      <c r="J31" s="500"/>
      <c r="K31" s="36"/>
      <c r="L31" s="382"/>
      <c r="M31" s="382"/>
      <c r="N31" s="382"/>
      <c r="O31" s="382"/>
      <c r="P31" s="382"/>
    </row>
    <row r="32" spans="1:32" x14ac:dyDescent="0.2">
      <c r="D32" s="382"/>
      <c r="E32" s="500"/>
      <c r="F32" s="500"/>
      <c r="G32" s="500"/>
      <c r="H32" s="500"/>
      <c r="I32" s="500"/>
      <c r="J32" s="500"/>
      <c r="K32" s="36"/>
    </row>
    <row r="33" spans="3:13" x14ac:dyDescent="0.2">
      <c r="D33" s="382"/>
      <c r="K33" s="36"/>
    </row>
    <row r="34" spans="3:13" x14ac:dyDescent="0.2">
      <c r="D34" s="382"/>
    </row>
    <row r="36" spans="3:13" ht="13.5" x14ac:dyDescent="0.25">
      <c r="C36" s="267"/>
      <c r="D36" s="267"/>
    </row>
    <row r="37" spans="3:13" ht="13.5" x14ac:dyDescent="0.25">
      <c r="C37" s="267"/>
      <c r="D37" s="267"/>
    </row>
    <row r="38" spans="3:13" ht="13.5" x14ac:dyDescent="0.25">
      <c r="C38" s="267"/>
      <c r="D38" s="267"/>
    </row>
    <row r="39" spans="3:13" ht="13.5" x14ac:dyDescent="0.25">
      <c r="C39" s="505"/>
      <c r="G39" s="505"/>
      <c r="K39" s="505"/>
    </row>
    <row r="40" spans="3:13" ht="13.5" x14ac:dyDescent="0.25">
      <c r="H40" s="505"/>
      <c r="J40" s="505"/>
      <c r="L40" s="505"/>
      <c r="M40" s="505"/>
    </row>
  </sheetData>
  <mergeCells count="4">
    <mergeCell ref="B3:AE3"/>
    <mergeCell ref="B4:AE4"/>
    <mergeCell ref="A2:O2"/>
    <mergeCell ref="AD2:AF2"/>
  </mergeCells>
  <pageMargins left="0.6692913385826772" right="0.19685039370078741" top="0.31496062992125984" bottom="0.19685039370078741" header="0.23622047244094491" footer="0.15748031496062992"/>
  <pageSetup paperSize="9" firstPageNumber="36" orientation="landscape" useFirstPageNumber="1" r:id="rId1"/>
  <headerFooter scaleWithDoc="0" alignWithMargins="0">
    <oddFooter>&amp;C61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view="pageBreakPreview" zoomScaleNormal="100" zoomScaleSheetLayoutView="100" workbookViewId="0">
      <selection activeCell="Y48" sqref="Y48"/>
    </sheetView>
  </sheetViews>
  <sheetFormatPr defaultRowHeight="12.75" x14ac:dyDescent="0.2"/>
  <cols>
    <col min="1" max="19" width="4.7109375" style="1" customWidth="1"/>
    <col min="20" max="20" width="5.85546875" style="1" customWidth="1"/>
    <col min="21" max="21" width="5.7109375" style="1" customWidth="1"/>
    <col min="22" max="16384" width="9.140625" style="1"/>
  </cols>
  <sheetData>
    <row r="1" spans="1:20" x14ac:dyDescent="0.2">
      <c r="E1" s="2938"/>
      <c r="F1" s="2938"/>
    </row>
    <row r="2" spans="1:20" ht="15.75" customHeight="1" thickBot="1" x14ac:dyDescent="0.25">
      <c r="A2" s="2402" t="s">
        <v>293</v>
      </c>
      <c r="B2" s="2402"/>
      <c r="C2" s="2402"/>
      <c r="D2" s="2402"/>
      <c r="E2" s="2402"/>
      <c r="F2" s="2402"/>
      <c r="G2" s="2402"/>
      <c r="H2" s="2402"/>
      <c r="I2" s="2402"/>
      <c r="J2" s="2402"/>
      <c r="K2" s="2402"/>
      <c r="L2" s="2402"/>
      <c r="M2" s="2402"/>
      <c r="N2" s="2402"/>
      <c r="O2" s="2402"/>
      <c r="P2" s="2402"/>
      <c r="Q2" s="1938"/>
      <c r="R2" s="1938"/>
      <c r="S2" s="2939" t="s">
        <v>549</v>
      </c>
      <c r="T2" s="2939"/>
    </row>
    <row r="3" spans="1:20" ht="15" customHeight="1" x14ac:dyDescent="0.2">
      <c r="E3" s="1234"/>
      <c r="F3" s="1234"/>
    </row>
    <row r="4" spans="1:20" ht="15" customHeight="1" x14ac:dyDescent="0.2">
      <c r="A4" s="2941" t="s">
        <v>551</v>
      </c>
      <c r="B4" s="2941"/>
      <c r="C4" s="2941"/>
      <c r="D4" s="2941"/>
      <c r="E4" s="2941"/>
      <c r="F4" s="2941"/>
      <c r="G4" s="2941"/>
      <c r="H4" s="2941"/>
      <c r="I4" s="2941"/>
      <c r="J4" s="2941"/>
      <c r="K4" s="2941"/>
      <c r="L4" s="2941"/>
      <c r="M4" s="2941"/>
      <c r="N4" s="2941"/>
      <c r="O4" s="2941"/>
      <c r="P4" s="2941"/>
      <c r="Q4" s="2941"/>
      <c r="R4" s="2941"/>
      <c r="S4" s="2941"/>
      <c r="T4" s="2941"/>
    </row>
    <row r="5" spans="1:20" ht="15" customHeight="1" x14ac:dyDescent="0.25">
      <c r="A5" s="216"/>
      <c r="C5" s="538"/>
      <c r="D5" s="538"/>
      <c r="E5" s="538"/>
      <c r="F5" s="538"/>
      <c r="G5" s="419"/>
      <c r="H5" s="418"/>
      <c r="I5" s="418"/>
    </row>
    <row r="6" spans="1:20" ht="15" customHeight="1" x14ac:dyDescent="0.25">
      <c r="A6" s="216"/>
      <c r="C6" s="538"/>
      <c r="D6" s="538"/>
      <c r="E6" s="538"/>
      <c r="F6" s="538"/>
      <c r="G6" s="419"/>
      <c r="H6" s="418"/>
      <c r="I6" s="418"/>
    </row>
    <row r="7" spans="1:20" ht="15" customHeight="1" x14ac:dyDescent="0.25">
      <c r="A7" s="216"/>
      <c r="B7" s="728"/>
      <c r="C7" s="728"/>
      <c r="D7" s="538"/>
      <c r="E7" s="538"/>
      <c r="F7" s="538"/>
      <c r="G7" s="104"/>
      <c r="H7" s="138"/>
      <c r="I7" s="418"/>
    </row>
    <row r="8" spans="1:20" ht="15" customHeight="1" x14ac:dyDescent="0.25">
      <c r="A8" s="216"/>
      <c r="B8" s="728"/>
      <c r="C8" s="728"/>
      <c r="D8" s="538"/>
      <c r="E8" s="538"/>
      <c r="F8" s="538"/>
      <c r="G8" s="104"/>
      <c r="H8" s="138"/>
      <c r="I8" s="418"/>
    </row>
    <row r="9" spans="1:20" ht="15" customHeight="1" x14ac:dyDescent="0.25">
      <c r="A9" s="216"/>
      <c r="B9" s="728"/>
      <c r="C9" s="728"/>
      <c r="D9" s="538"/>
      <c r="E9" s="538"/>
      <c r="F9" s="538"/>
      <c r="G9" s="104"/>
      <c r="H9" s="138"/>
      <c r="I9" s="418"/>
    </row>
    <row r="10" spans="1:20" ht="15" customHeight="1" x14ac:dyDescent="0.25">
      <c r="A10" s="216"/>
      <c r="B10" s="538"/>
      <c r="C10" s="538"/>
      <c r="D10" s="538"/>
      <c r="E10" s="538"/>
      <c r="F10" s="538"/>
      <c r="G10" s="104"/>
      <c r="H10" s="138"/>
      <c r="I10" s="418"/>
    </row>
    <row r="11" spans="1:20" ht="15" customHeight="1" x14ac:dyDescent="0.25">
      <c r="A11" s="216"/>
      <c r="B11" s="538"/>
      <c r="C11" s="538"/>
      <c r="D11" s="538"/>
      <c r="E11" s="538"/>
      <c r="F11" s="538"/>
      <c r="G11" s="419"/>
      <c r="H11" s="418"/>
      <c r="I11" s="418"/>
    </row>
    <row r="12" spans="1:20" ht="15" customHeight="1" x14ac:dyDescent="0.25">
      <c r="A12" s="216"/>
      <c r="B12" s="538"/>
      <c r="C12" s="538"/>
      <c r="D12" s="538"/>
      <c r="E12" s="538"/>
      <c r="F12" s="538"/>
      <c r="G12" s="419"/>
      <c r="H12" s="418"/>
      <c r="I12" s="418"/>
    </row>
    <row r="13" spans="1:20" ht="15" customHeight="1" x14ac:dyDescent="0.25">
      <c r="A13" s="216"/>
      <c r="B13" s="538"/>
      <c r="C13" s="538"/>
      <c r="D13" s="538"/>
      <c r="E13" s="538"/>
      <c r="F13" s="538"/>
      <c r="G13" s="419"/>
      <c r="H13" s="418"/>
      <c r="I13" s="418"/>
    </row>
    <row r="14" spans="1:20" ht="15" customHeight="1" x14ac:dyDescent="0.25">
      <c r="A14" s="216"/>
      <c r="B14" s="538"/>
      <c r="C14" s="538"/>
      <c r="D14" s="538"/>
      <c r="E14" s="538"/>
      <c r="F14" s="538"/>
      <c r="G14" s="419"/>
      <c r="H14" s="418"/>
      <c r="I14" s="418"/>
    </row>
    <row r="15" spans="1:20" ht="15" customHeight="1" x14ac:dyDescent="0.25">
      <c r="A15" s="216"/>
      <c r="B15" s="538"/>
      <c r="C15" s="538"/>
      <c r="D15" s="538"/>
      <c r="E15" s="538"/>
      <c r="F15" s="538"/>
      <c r="G15" s="419"/>
      <c r="H15" s="715"/>
      <c r="I15" s="715"/>
    </row>
    <row r="16" spans="1:20" ht="15" customHeight="1" x14ac:dyDescent="0.2">
      <c r="A16" s="12"/>
      <c r="B16" s="12"/>
      <c r="C16" s="12"/>
      <c r="D16" s="12"/>
      <c r="E16" s="12"/>
      <c r="F16" s="12"/>
      <c r="G16" s="2"/>
      <c r="H16" s="716"/>
      <c r="I16" s="716"/>
    </row>
    <row r="17" spans="1:20" ht="15" customHeight="1" x14ac:dyDescent="0.2">
      <c r="A17" s="12"/>
      <c r="B17" s="12"/>
      <c r="C17" s="12"/>
      <c r="D17" s="12"/>
      <c r="E17" s="12"/>
      <c r="F17" s="12"/>
    </row>
    <row r="18" spans="1:20" ht="15" customHeight="1" x14ac:dyDescent="0.2">
      <c r="A18" s="12"/>
      <c r="B18" s="12"/>
      <c r="C18" s="12"/>
      <c r="D18" s="12"/>
      <c r="E18" s="12"/>
      <c r="F18" s="12"/>
    </row>
    <row r="19" spans="1:20" ht="15" customHeight="1" x14ac:dyDescent="0.2">
      <c r="A19" s="12"/>
      <c r="B19" s="12"/>
      <c r="C19" s="12"/>
      <c r="D19" s="12"/>
      <c r="E19" s="12"/>
      <c r="F19" s="12"/>
    </row>
    <row r="20" spans="1:20" ht="15" customHeight="1" x14ac:dyDescent="0.2">
      <c r="A20" s="12"/>
      <c r="B20" s="12"/>
      <c r="C20" s="12"/>
      <c r="D20" s="12"/>
      <c r="E20" s="12"/>
      <c r="F20" s="12"/>
    </row>
    <row r="21" spans="1:20" ht="15" customHeight="1" x14ac:dyDescent="0.2">
      <c r="A21" s="12"/>
      <c r="B21" s="12"/>
      <c r="C21" s="12"/>
      <c r="D21" s="12"/>
      <c r="E21" s="12"/>
      <c r="F21" s="12"/>
    </row>
    <row r="22" spans="1:20" ht="12.95" customHeight="1" x14ac:dyDescent="0.25">
      <c r="B22" s="2940" t="s">
        <v>379</v>
      </c>
      <c r="C22" s="2940"/>
      <c r="D22" s="2940"/>
      <c r="E22" s="12"/>
      <c r="F22" s="2"/>
      <c r="G22" s="2"/>
      <c r="H22" s="2"/>
    </row>
    <row r="23" spans="1:20" ht="12.95" customHeight="1" x14ac:dyDescent="0.25">
      <c r="B23" s="2940" t="s">
        <v>349</v>
      </c>
      <c r="C23" s="2940"/>
      <c r="D23" s="2940"/>
      <c r="G23" s="472" t="s">
        <v>310</v>
      </c>
      <c r="P23" s="1233" t="s">
        <v>308</v>
      </c>
    </row>
    <row r="24" spans="1:20" ht="12.95" customHeight="1" x14ac:dyDescent="0.25">
      <c r="B24" s="2940" t="s">
        <v>350</v>
      </c>
      <c r="C24" s="2940"/>
      <c r="D24" s="2940"/>
      <c r="G24" s="472" t="s">
        <v>311</v>
      </c>
      <c r="K24" s="472" t="s">
        <v>307</v>
      </c>
      <c r="P24" s="1279" t="s">
        <v>309</v>
      </c>
    </row>
    <row r="25" spans="1:20" ht="12.95" customHeight="1" x14ac:dyDescent="0.25">
      <c r="B25" s="2940" t="s">
        <v>378</v>
      </c>
      <c r="C25" s="2940"/>
      <c r="D25" s="2940"/>
      <c r="G25" s="472" t="s">
        <v>312</v>
      </c>
      <c r="K25" s="1226" t="s">
        <v>306</v>
      </c>
      <c r="P25" s="138" t="s">
        <v>351</v>
      </c>
    </row>
    <row r="26" spans="1:20" ht="15" customHeight="1" x14ac:dyDescent="0.2">
      <c r="A26" s="12"/>
      <c r="B26" s="12"/>
      <c r="C26" s="12"/>
      <c r="D26" s="12"/>
      <c r="E26" s="12"/>
      <c r="F26" s="12"/>
      <c r="H26" s="525"/>
      <c r="I26" s="525"/>
    </row>
    <row r="27" spans="1:20" ht="15" customHeight="1" x14ac:dyDescent="0.2">
      <c r="A27" s="2937"/>
      <c r="B27" s="2937"/>
      <c r="C27" s="2937"/>
      <c r="D27" s="2937"/>
      <c r="E27" s="2937"/>
      <c r="F27" s="2937"/>
      <c r="G27" s="2937"/>
      <c r="H27" s="2937"/>
      <c r="I27" s="2937"/>
      <c r="J27" s="2937"/>
      <c r="K27" s="2937"/>
      <c r="L27" s="2937"/>
      <c r="M27" s="2937"/>
      <c r="N27" s="2937"/>
      <c r="O27" s="2937"/>
      <c r="P27" s="2937"/>
      <c r="Q27" s="2937"/>
      <c r="R27" s="2937"/>
      <c r="S27" s="2937"/>
      <c r="T27" s="2937"/>
    </row>
    <row r="28" spans="1:20" ht="15" customHeight="1" x14ac:dyDescent="0.2">
      <c r="A28" s="2886" t="s">
        <v>550</v>
      </c>
      <c r="B28" s="2886"/>
      <c r="C28" s="2886"/>
      <c r="D28" s="2886"/>
      <c r="E28" s="2886"/>
      <c r="F28" s="2886"/>
      <c r="G28" s="2886"/>
      <c r="H28" s="2886"/>
      <c r="I28" s="2886"/>
      <c r="J28" s="2886"/>
      <c r="K28" s="2886"/>
      <c r="L28" s="2886"/>
      <c r="M28" s="2886"/>
      <c r="N28" s="2886"/>
      <c r="O28" s="2886"/>
      <c r="P28" s="2886"/>
      <c r="Q28" s="2886"/>
      <c r="R28" s="2886"/>
      <c r="S28" s="2886"/>
      <c r="T28" s="2886"/>
    </row>
    <row r="29" spans="1:20" ht="15" customHeight="1" x14ac:dyDescent="0.25">
      <c r="A29" s="526"/>
      <c r="B29" s="526"/>
      <c r="C29" s="1284"/>
      <c r="D29" s="1284"/>
      <c r="E29" s="1284"/>
      <c r="F29" s="1284"/>
      <c r="G29" s="528"/>
      <c r="H29" s="527"/>
      <c r="I29" s="527"/>
      <c r="J29" s="529"/>
    </row>
    <row r="30" spans="1:20" ht="15" customHeight="1" thickBot="1" x14ac:dyDescent="0.3">
      <c r="B30" s="2917" t="s">
        <v>294</v>
      </c>
      <c r="C30" s="2917"/>
      <c r="D30" s="2917"/>
      <c r="E30" s="2917"/>
      <c r="F30" s="530"/>
      <c r="G30" s="1277"/>
      <c r="K30" s="1282"/>
      <c r="P30" s="2917" t="s">
        <v>295</v>
      </c>
      <c r="Q30" s="2917"/>
      <c r="R30" s="2917"/>
      <c r="S30" s="2917"/>
    </row>
    <row r="31" spans="1:20" ht="15" customHeight="1" thickBot="1" x14ac:dyDescent="0.3">
      <c r="B31" s="2917"/>
      <c r="C31" s="2917"/>
      <c r="D31" s="2917"/>
      <c r="E31" s="2917"/>
      <c r="F31" s="1232"/>
      <c r="G31" s="1232"/>
      <c r="I31" s="2888" t="s">
        <v>561</v>
      </c>
      <c r="J31" s="2889"/>
      <c r="K31" s="2889"/>
      <c r="L31" s="2890"/>
      <c r="P31" s="2917"/>
      <c r="Q31" s="2917"/>
      <c r="R31" s="2917"/>
      <c r="S31" s="2917"/>
    </row>
    <row r="32" spans="1:20" ht="15" customHeight="1" x14ac:dyDescent="0.25">
      <c r="A32" s="531"/>
      <c r="B32" s="2917"/>
      <c r="C32" s="2917"/>
      <c r="D32" s="2917"/>
      <c r="E32" s="2917"/>
      <c r="F32" s="526"/>
      <c r="G32" s="526"/>
      <c r="H32" s="526"/>
      <c r="I32" s="1281"/>
      <c r="J32" s="1282"/>
      <c r="K32" s="1282"/>
      <c r="L32" s="1281"/>
      <c r="P32" s="2917"/>
      <c r="Q32" s="2917"/>
      <c r="R32" s="2917"/>
      <c r="S32" s="2917"/>
    </row>
    <row r="33" spans="1:20" ht="15" customHeight="1" x14ac:dyDescent="0.25">
      <c r="A33" s="2928"/>
      <c r="B33" s="2928"/>
      <c r="C33" s="532"/>
      <c r="D33" s="532"/>
      <c r="E33" s="2934"/>
      <c r="F33" s="2935"/>
      <c r="G33" s="138"/>
      <c r="H33" s="439"/>
      <c r="I33" s="1278"/>
      <c r="J33" s="529"/>
    </row>
    <row r="34" spans="1:20" ht="15" customHeight="1" x14ac:dyDescent="0.25">
      <c r="C34" s="1276"/>
      <c r="D34" s="524"/>
      <c r="E34" s="2935"/>
      <c r="F34" s="2935"/>
      <c r="G34" s="1232"/>
      <c r="H34" s="1278"/>
      <c r="I34" s="1278"/>
      <c r="J34" s="529"/>
    </row>
    <row r="35" spans="1:20" ht="15" customHeight="1" x14ac:dyDescent="0.25">
      <c r="B35" s="2915" t="s">
        <v>213</v>
      </c>
      <c r="C35" s="2915"/>
      <c r="D35" s="2915"/>
      <c r="E35" s="2915"/>
      <c r="F35" s="1232"/>
      <c r="G35" s="1274"/>
      <c r="H35" s="1274"/>
      <c r="I35" s="524"/>
      <c r="J35" s="524"/>
    </row>
    <row r="36" spans="1:20" ht="15" customHeight="1" x14ac:dyDescent="0.25">
      <c r="A36" s="110"/>
      <c r="B36" s="2915"/>
      <c r="C36" s="2915"/>
      <c r="D36" s="2915"/>
      <c r="E36" s="2915"/>
      <c r="F36" s="533"/>
      <c r="G36" s="533"/>
      <c r="I36" s="2925" t="s">
        <v>552</v>
      </c>
      <c r="J36" s="2926"/>
      <c r="K36" s="2926"/>
      <c r="L36" s="2927"/>
    </row>
    <row r="37" spans="1:20" ht="15" customHeight="1" x14ac:dyDescent="0.25">
      <c r="A37" s="526"/>
      <c r="B37" s="2915"/>
      <c r="C37" s="2915"/>
      <c r="D37" s="2915"/>
      <c r="E37" s="2915"/>
      <c r="F37" s="524"/>
      <c r="G37" s="524"/>
      <c r="I37" s="2929" t="s">
        <v>553</v>
      </c>
      <c r="J37" s="2917"/>
      <c r="K37" s="2917"/>
      <c r="L37" s="2930"/>
    </row>
    <row r="38" spans="1:20" ht="15" customHeight="1" x14ac:dyDescent="0.25">
      <c r="C38" s="1275"/>
      <c r="D38" s="524"/>
      <c r="E38" s="524"/>
      <c r="F38" s="524"/>
      <c r="G38" s="524"/>
      <c r="I38" s="2929"/>
      <c r="J38" s="2917"/>
      <c r="K38" s="2917"/>
      <c r="L38" s="2930"/>
      <c r="P38" s="2936" t="s">
        <v>429</v>
      </c>
      <c r="Q38" s="2936"/>
      <c r="R38" s="2936"/>
      <c r="S38" s="2936"/>
    </row>
    <row r="39" spans="1:20" ht="15" customHeight="1" x14ac:dyDescent="0.25">
      <c r="B39" s="2915" t="s">
        <v>214</v>
      </c>
      <c r="C39" s="2915"/>
      <c r="D39" s="2915"/>
      <c r="E39" s="2915"/>
      <c r="F39" s="524"/>
      <c r="G39" s="524"/>
      <c r="I39" s="2931"/>
      <c r="J39" s="2932"/>
      <c r="K39" s="2932"/>
      <c r="L39" s="2933"/>
      <c r="P39" s="2936"/>
      <c r="Q39" s="2936"/>
      <c r="R39" s="2936"/>
      <c r="S39" s="2936"/>
    </row>
    <row r="40" spans="1:20" ht="15" customHeight="1" x14ac:dyDescent="0.25">
      <c r="A40" s="110"/>
      <c r="B40" s="2915"/>
      <c r="C40" s="2915"/>
      <c r="D40" s="2915"/>
      <c r="E40" s="2915"/>
      <c r="F40" s="534"/>
      <c r="G40" s="524"/>
      <c r="J40" s="529"/>
      <c r="R40" s="524"/>
      <c r="S40" s="524"/>
    </row>
    <row r="41" spans="1:20" ht="15" customHeight="1" thickBot="1" x14ac:dyDescent="0.3">
      <c r="A41" s="110"/>
      <c r="B41" s="2915"/>
      <c r="C41" s="2915"/>
      <c r="D41" s="2915"/>
      <c r="E41" s="2915"/>
      <c r="F41" s="524"/>
      <c r="G41" s="535"/>
      <c r="J41" s="524"/>
      <c r="R41" s="524"/>
      <c r="S41" s="524"/>
    </row>
    <row r="42" spans="1:20" ht="15" customHeight="1" x14ac:dyDescent="0.25">
      <c r="A42" s="110"/>
      <c r="B42" s="1285"/>
      <c r="C42" s="1285"/>
      <c r="D42" s="1285"/>
      <c r="E42" s="1285"/>
      <c r="F42" s="524"/>
      <c r="G42" s="535"/>
      <c r="J42" s="524"/>
      <c r="P42" s="2922" t="s">
        <v>548</v>
      </c>
      <c r="Q42" s="2923"/>
      <c r="R42" s="2923"/>
      <c r="S42" s="2924"/>
      <c r="T42" s="2887" t="s">
        <v>564</v>
      </c>
    </row>
    <row r="43" spans="1:20" ht="15" customHeight="1" x14ac:dyDescent="0.25">
      <c r="A43" s="2928"/>
      <c r="B43" s="2928"/>
      <c r="C43" s="536"/>
      <c r="D43" s="524"/>
      <c r="E43" s="524"/>
      <c r="F43" s="524"/>
      <c r="G43" s="535"/>
      <c r="J43" s="529"/>
      <c r="P43" s="2916" t="s">
        <v>559</v>
      </c>
      <c r="Q43" s="2917"/>
      <c r="R43" s="2917"/>
      <c r="S43" s="2918"/>
      <c r="T43" s="2887"/>
    </row>
    <row r="44" spans="1:20" ht="15" customHeight="1" x14ac:dyDescent="0.25">
      <c r="B44" s="2893" t="s">
        <v>556</v>
      </c>
      <c r="C44" s="2893"/>
      <c r="D44" s="2893"/>
      <c r="E44" s="2893"/>
      <c r="F44" s="524"/>
      <c r="G44" s="524"/>
      <c r="P44" s="2916"/>
      <c r="Q44" s="2917"/>
      <c r="R44" s="2917"/>
      <c r="S44" s="2918"/>
      <c r="T44" s="2887"/>
    </row>
    <row r="45" spans="1:20" ht="15" customHeight="1" x14ac:dyDescent="0.25">
      <c r="B45" s="2893"/>
      <c r="C45" s="2893"/>
      <c r="D45" s="2893"/>
      <c r="E45" s="2893"/>
      <c r="F45" s="1232"/>
      <c r="G45" s="1232"/>
      <c r="I45" s="2907" t="s">
        <v>554</v>
      </c>
      <c r="J45" s="2908"/>
      <c r="K45" s="2908"/>
      <c r="L45" s="2909"/>
      <c r="P45" s="2919" t="s">
        <v>558</v>
      </c>
      <c r="Q45" s="2920"/>
      <c r="R45" s="2920"/>
      <c r="S45" s="2921"/>
      <c r="T45" s="2887"/>
    </row>
    <row r="46" spans="1:20" ht="15" customHeight="1" thickBot="1" x14ac:dyDescent="0.3">
      <c r="A46" s="1280"/>
      <c r="F46" s="524"/>
      <c r="G46" s="524"/>
      <c r="I46" s="2910" t="s">
        <v>215</v>
      </c>
      <c r="J46" s="2893"/>
      <c r="K46" s="2893"/>
      <c r="L46" s="2911"/>
      <c r="P46" s="2919"/>
      <c r="Q46" s="2920"/>
      <c r="R46" s="2920"/>
      <c r="S46" s="2921"/>
      <c r="T46" s="2887"/>
    </row>
    <row r="47" spans="1:20" ht="15" customHeight="1" thickBot="1" x14ac:dyDescent="0.3">
      <c r="A47" s="1280"/>
      <c r="B47" s="1280"/>
      <c r="C47" s="2894" t="s">
        <v>563</v>
      </c>
      <c r="D47" s="2895"/>
      <c r="E47" s="2895"/>
      <c r="F47" s="2896"/>
      <c r="I47" s="2910"/>
      <c r="J47" s="2893"/>
      <c r="K47" s="2893"/>
      <c r="L47" s="2911"/>
      <c r="P47" s="2905" t="s">
        <v>216</v>
      </c>
      <c r="Q47" s="2893"/>
      <c r="R47" s="2893"/>
      <c r="S47" s="2906"/>
      <c r="T47" s="2887"/>
    </row>
    <row r="48" spans="1:20" ht="15" customHeight="1" x14ac:dyDescent="0.25">
      <c r="F48" s="524"/>
      <c r="G48" s="524"/>
      <c r="I48" s="2912"/>
      <c r="J48" s="2913"/>
      <c r="K48" s="2913"/>
      <c r="L48" s="2914"/>
      <c r="P48" s="2905"/>
      <c r="Q48" s="2893"/>
      <c r="R48" s="2893"/>
      <c r="S48" s="2906"/>
      <c r="T48" s="2887"/>
    </row>
    <row r="49" spans="1:20" ht="15" customHeight="1" x14ac:dyDescent="0.25">
      <c r="B49" s="2893" t="s">
        <v>555</v>
      </c>
      <c r="C49" s="2893"/>
      <c r="D49" s="2893"/>
      <c r="E49" s="2893"/>
      <c r="G49" s="535"/>
      <c r="J49" s="537"/>
      <c r="P49" s="2905"/>
      <c r="Q49" s="2893"/>
      <c r="R49" s="2893"/>
      <c r="S49" s="2906"/>
      <c r="T49" s="2887"/>
    </row>
    <row r="50" spans="1:20" ht="15" customHeight="1" x14ac:dyDescent="0.25">
      <c r="A50" s="255"/>
      <c r="B50" s="2893"/>
      <c r="C50" s="2893"/>
      <c r="D50" s="2893"/>
      <c r="E50" s="2893"/>
      <c r="G50" s="535"/>
      <c r="J50" s="537"/>
      <c r="P50" s="2905"/>
      <c r="Q50" s="2893"/>
      <c r="R50" s="2893"/>
      <c r="S50" s="2906"/>
      <c r="T50" s="2887"/>
    </row>
    <row r="51" spans="1:20" ht="15" customHeight="1" x14ac:dyDescent="0.25">
      <c r="A51" s="110"/>
      <c r="B51" s="110"/>
      <c r="D51" s="356"/>
      <c r="E51" s="524"/>
      <c r="F51" s="524"/>
      <c r="G51" s="526"/>
      <c r="H51" s="2"/>
      <c r="I51" s="2891" t="s">
        <v>560</v>
      </c>
      <c r="J51" s="2891"/>
      <c r="K51" s="2891"/>
      <c r="L51" s="2891"/>
      <c r="P51" s="2897" t="s">
        <v>557</v>
      </c>
      <c r="Q51" s="2898"/>
      <c r="R51" s="2898"/>
      <c r="S51" s="2899"/>
      <c r="T51" s="2887"/>
    </row>
    <row r="52" spans="1:20" ht="15" customHeight="1" x14ac:dyDescent="0.25">
      <c r="A52" s="110"/>
      <c r="B52" s="110"/>
      <c r="D52" s="524"/>
      <c r="E52" s="524"/>
      <c r="F52" s="524"/>
      <c r="G52" s="524"/>
      <c r="H52" s="1283"/>
      <c r="I52" s="2891"/>
      <c r="J52" s="2891"/>
      <c r="K52" s="2891"/>
      <c r="L52" s="2891"/>
      <c r="P52" s="2897"/>
      <c r="Q52" s="2898"/>
      <c r="R52" s="2898"/>
      <c r="S52" s="2899"/>
      <c r="T52" s="2887"/>
    </row>
    <row r="53" spans="1:20" ht="15" customHeight="1" x14ac:dyDescent="0.2">
      <c r="B53" s="2892" t="s">
        <v>562</v>
      </c>
      <c r="C53" s="2892"/>
      <c r="D53" s="2892"/>
      <c r="E53" s="2892"/>
      <c r="P53" s="2900" t="s">
        <v>296</v>
      </c>
      <c r="Q53" s="2892"/>
      <c r="R53" s="2892"/>
      <c r="S53" s="2901"/>
      <c r="T53" s="2887"/>
    </row>
    <row r="54" spans="1:20" ht="15" customHeight="1" thickBot="1" x14ac:dyDescent="0.25">
      <c r="B54" s="2892"/>
      <c r="C54" s="2892"/>
      <c r="D54" s="2892"/>
      <c r="E54" s="2892"/>
      <c r="P54" s="2902"/>
      <c r="Q54" s="2903"/>
      <c r="R54" s="2903"/>
      <c r="S54" s="2904"/>
      <c r="T54" s="2887"/>
    </row>
    <row r="55" spans="1:20" ht="15" customHeight="1" x14ac:dyDescent="0.2"/>
    <row r="56" spans="1:20" ht="15" customHeight="1" x14ac:dyDescent="0.2"/>
    <row r="57" spans="1:20" ht="15" customHeight="1" x14ac:dyDescent="0.2"/>
    <row r="58" spans="1:20" ht="15" customHeight="1" x14ac:dyDescent="0.2"/>
    <row r="59" spans="1:20" ht="15" customHeight="1" x14ac:dyDescent="0.2"/>
    <row r="60" spans="1:20" ht="15" customHeight="1" x14ac:dyDescent="0.2"/>
  </sheetData>
  <mergeCells count="35">
    <mergeCell ref="A27:T27"/>
    <mergeCell ref="A2:P2"/>
    <mergeCell ref="E1:F1"/>
    <mergeCell ref="S2:T2"/>
    <mergeCell ref="B22:D22"/>
    <mergeCell ref="B25:D25"/>
    <mergeCell ref="B24:D24"/>
    <mergeCell ref="B23:D23"/>
    <mergeCell ref="A4:T4"/>
    <mergeCell ref="P42:S42"/>
    <mergeCell ref="P30:S32"/>
    <mergeCell ref="B30:E32"/>
    <mergeCell ref="I36:L36"/>
    <mergeCell ref="A43:B43"/>
    <mergeCell ref="I37:L39"/>
    <mergeCell ref="B35:E37"/>
    <mergeCell ref="A33:B33"/>
    <mergeCell ref="E33:F34"/>
    <mergeCell ref="P38:S39"/>
    <mergeCell ref="A28:T28"/>
    <mergeCell ref="T42:T54"/>
    <mergeCell ref="I31:L31"/>
    <mergeCell ref="I51:L52"/>
    <mergeCell ref="B53:E54"/>
    <mergeCell ref="B44:E45"/>
    <mergeCell ref="B49:E50"/>
    <mergeCell ref="C47:F47"/>
    <mergeCell ref="P51:S52"/>
    <mergeCell ref="P53:S54"/>
    <mergeCell ref="P47:S50"/>
    <mergeCell ref="I45:L45"/>
    <mergeCell ref="I46:L48"/>
    <mergeCell ref="B39:E41"/>
    <mergeCell ref="P43:S44"/>
    <mergeCell ref="P45:S46"/>
  </mergeCells>
  <pageMargins left="0.6692913385826772" right="0.19685039370078741" top="0.31496062992125984" bottom="0.19685039370078741" header="0.23622047244094491" footer="0.15748031496062992"/>
  <pageSetup paperSize="9" firstPageNumber="37" orientation="portrait" useFirstPageNumber="1" r:id="rId1"/>
  <headerFooter scaleWithDoc="0" alignWithMargins="0">
    <oddFooter>&amp;C62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5"/>
  <sheetViews>
    <sheetView view="pageBreakPreview" zoomScaleNormal="100" zoomScaleSheetLayoutView="100" workbookViewId="0">
      <selection activeCell="D55" sqref="D55"/>
    </sheetView>
  </sheetViews>
  <sheetFormatPr defaultRowHeight="12.75" x14ac:dyDescent="0.25"/>
  <cols>
    <col min="1" max="1" width="11.140625" style="176" customWidth="1"/>
    <col min="2" max="2" width="8.85546875" style="176" customWidth="1"/>
    <col min="3" max="3" width="12" style="176" customWidth="1"/>
    <col min="4" max="10" width="8.7109375" style="176" customWidth="1"/>
    <col min="11" max="11" width="6.42578125" style="176" customWidth="1"/>
    <col min="12" max="12" width="1.7109375" style="176" customWidth="1"/>
    <col min="13" max="13" width="9.140625" style="176"/>
    <col min="14" max="23" width="9.140625" style="891"/>
    <col min="24" max="16384" width="9.140625" style="176"/>
  </cols>
  <sheetData>
    <row r="1" spans="1:27" ht="13.5" customHeight="1" x14ac:dyDescent="0.25">
      <c r="L1" s="179"/>
    </row>
    <row r="2" spans="1:27" ht="16.5" thickBot="1" x14ac:dyDescent="0.3">
      <c r="A2" s="2329" t="s">
        <v>479</v>
      </c>
      <c r="B2" s="2329"/>
      <c r="C2" s="2329"/>
      <c r="D2" s="2329"/>
      <c r="E2" s="2329"/>
      <c r="F2" s="2329"/>
      <c r="G2" s="2329"/>
      <c r="H2" s="2329"/>
      <c r="I2" s="2329"/>
      <c r="J2" s="2330" t="s">
        <v>130</v>
      </c>
      <c r="K2" s="2330"/>
      <c r="L2" s="2330"/>
    </row>
    <row r="3" spans="1:27" ht="9.75" customHeight="1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27" ht="20.25" customHeight="1" x14ac:dyDescent="0.25">
      <c r="D4" s="2337" t="s">
        <v>639</v>
      </c>
      <c r="E4" s="2338"/>
      <c r="F4" s="2338"/>
      <c r="G4" s="2338"/>
      <c r="H4" s="2338"/>
      <c r="I4" s="2338"/>
      <c r="J4" s="2338"/>
      <c r="K4" s="2339"/>
      <c r="L4" s="182"/>
      <c r="O4" s="2292"/>
      <c r="P4" s="2292"/>
      <c r="Q4" s="2292"/>
      <c r="R4" s="2292"/>
      <c r="S4" s="2292"/>
      <c r="T4" s="2292"/>
    </row>
    <row r="5" spans="1:27" s="179" customFormat="1" ht="45" customHeight="1" thickBot="1" x14ac:dyDescent="0.3">
      <c r="B5" s="180"/>
      <c r="C5" s="180"/>
      <c r="D5" s="994" t="s">
        <v>495</v>
      </c>
      <c r="E5" s="1722" t="s">
        <v>253</v>
      </c>
      <c r="F5" s="2340" t="s">
        <v>254</v>
      </c>
      <c r="G5" s="2341"/>
      <c r="H5" s="2341"/>
      <c r="I5" s="2341"/>
      <c r="J5" s="2341"/>
      <c r="K5" s="2342"/>
      <c r="L5" s="181"/>
      <c r="N5" s="888"/>
      <c r="O5" s="888" t="str">
        <f>B6</f>
        <v>do ČR</v>
      </c>
      <c r="P5" s="888" t="str">
        <f>B9</f>
        <v>z ČR</v>
      </c>
      <c r="Q5" s="888" t="str">
        <f>B15</f>
        <v>ze ZP</v>
      </c>
      <c r="R5" s="888" t="str">
        <f>B19</f>
        <v>do ZP</v>
      </c>
      <c r="S5" s="888" t="s">
        <v>255</v>
      </c>
      <c r="T5" s="888" t="s">
        <v>480</v>
      </c>
      <c r="U5" s="888"/>
      <c r="V5" s="888"/>
      <c r="W5" s="888"/>
    </row>
    <row r="6" spans="1:27" ht="14.45" customHeight="1" x14ac:dyDescent="0.25">
      <c r="A6" s="2343" t="s">
        <v>242</v>
      </c>
      <c r="B6" s="2346" t="s">
        <v>157</v>
      </c>
      <c r="C6" s="183" t="s">
        <v>159</v>
      </c>
      <c r="D6" s="1136">
        <v>39768166.70534867</v>
      </c>
      <c r="E6" s="1137">
        <v>424089938.20821595</v>
      </c>
      <c r="F6" s="186"/>
      <c r="G6" s="186"/>
      <c r="H6" s="186"/>
      <c r="I6" s="186"/>
      <c r="J6" s="186"/>
      <c r="K6" s="186"/>
      <c r="L6" s="184"/>
      <c r="N6" s="2293">
        <v>43101</v>
      </c>
      <c r="O6" s="890">
        <v>98760.284840173001</v>
      </c>
      <c r="P6" s="890">
        <v>-87820.321763899148</v>
      </c>
      <c r="Q6" s="890">
        <v>19820.687999999998</v>
      </c>
      <c r="R6" s="890">
        <v>0</v>
      </c>
      <c r="S6" s="890">
        <v>371.65290785505414</v>
      </c>
      <c r="T6" s="890">
        <v>30355.103749715629</v>
      </c>
      <c r="U6" s="890"/>
      <c r="V6" s="890">
        <f>T6/1000</f>
        <v>30.355103749715628</v>
      </c>
      <c r="Y6" s="667"/>
      <c r="Z6" s="199"/>
      <c r="AA6" s="199"/>
    </row>
    <row r="7" spans="1:27" ht="14.45" customHeight="1" x14ac:dyDescent="0.25">
      <c r="A7" s="2344"/>
      <c r="B7" s="2347"/>
      <c r="C7" s="185" t="s">
        <v>160</v>
      </c>
      <c r="D7" s="1138">
        <v>1598.7234982864618</v>
      </c>
      <c r="E7" s="1139">
        <v>16786.488847000121</v>
      </c>
      <c r="F7" s="186"/>
      <c r="G7" s="186"/>
      <c r="H7" s="186"/>
      <c r="I7" s="186"/>
      <c r="J7" s="186"/>
      <c r="K7" s="193"/>
      <c r="L7" s="178"/>
      <c r="N7" s="2293">
        <v>43102</v>
      </c>
      <c r="O7" s="890">
        <v>103147.9196117734</v>
      </c>
      <c r="P7" s="890">
        <v>-92332.981327144225</v>
      </c>
      <c r="Q7" s="890">
        <v>22596.692999999999</v>
      </c>
      <c r="R7" s="890">
        <v>0</v>
      </c>
      <c r="S7" s="890">
        <v>380.37348528830307</v>
      </c>
      <c r="T7" s="890">
        <v>34709.312885966589</v>
      </c>
      <c r="U7" s="890"/>
      <c r="V7" s="890">
        <f t="shared" ref="V7:V70" si="0">T7/1000</f>
        <v>34.70931288596659</v>
      </c>
      <c r="Y7" s="667"/>
      <c r="Z7" s="199"/>
      <c r="AA7" s="199"/>
    </row>
    <row r="8" spans="1:27" ht="14.45" customHeight="1" x14ac:dyDescent="0.25">
      <c r="A8" s="2344"/>
      <c r="B8" s="2348"/>
      <c r="C8" s="187" t="s">
        <v>38</v>
      </c>
      <c r="D8" s="1140">
        <v>39769765.428846955</v>
      </c>
      <c r="E8" s="1141">
        <v>424106724.69706303</v>
      </c>
      <c r="F8" s="186"/>
      <c r="G8" s="186"/>
      <c r="H8" s="186"/>
      <c r="I8" s="186"/>
      <c r="J8" s="186"/>
      <c r="K8" s="186"/>
      <c r="L8" s="178"/>
      <c r="N8" s="2293">
        <v>43103</v>
      </c>
      <c r="O8" s="890">
        <v>102100.07806730668</v>
      </c>
      <c r="P8" s="890">
        <v>-88370.770123430746</v>
      </c>
      <c r="Q8" s="890">
        <v>21888.706999999999</v>
      </c>
      <c r="R8" s="890">
        <v>0</v>
      </c>
      <c r="S8" s="890">
        <v>383.7027011753483</v>
      </c>
      <c r="T8" s="890">
        <v>35825.466283477566</v>
      </c>
      <c r="U8" s="890"/>
      <c r="V8" s="890">
        <f t="shared" si="0"/>
        <v>35.825466283477567</v>
      </c>
      <c r="Y8" s="667"/>
      <c r="Z8" s="199"/>
      <c r="AA8" s="199"/>
    </row>
    <row r="9" spans="1:27" ht="14.45" customHeight="1" x14ac:dyDescent="0.25">
      <c r="A9" s="2344"/>
      <c r="B9" s="2349" t="s">
        <v>158</v>
      </c>
      <c r="C9" s="189" t="s">
        <v>159</v>
      </c>
      <c r="D9" s="1142">
        <v>31760203.010468684</v>
      </c>
      <c r="E9" s="1143">
        <v>338758380.88994199</v>
      </c>
      <c r="F9" s="186"/>
      <c r="G9" s="186"/>
      <c r="H9" s="186"/>
      <c r="I9" s="186"/>
      <c r="J9" s="186"/>
      <c r="K9" s="186"/>
      <c r="L9" s="178"/>
      <c r="N9" s="2293">
        <v>43104</v>
      </c>
      <c r="O9" s="890">
        <v>98331.400991665781</v>
      </c>
      <c r="P9" s="890">
        <v>-86350.67728663361</v>
      </c>
      <c r="Q9" s="890">
        <v>22313.321</v>
      </c>
      <c r="R9" s="890">
        <v>0</v>
      </c>
      <c r="S9" s="890">
        <v>392.86191502058222</v>
      </c>
      <c r="T9" s="890">
        <v>33396.867471403726</v>
      </c>
      <c r="U9" s="890"/>
      <c r="V9" s="890">
        <f t="shared" si="0"/>
        <v>33.396867471403723</v>
      </c>
      <c r="Y9" s="667"/>
      <c r="Z9" s="199"/>
      <c r="AA9" s="199"/>
    </row>
    <row r="10" spans="1:27" ht="14.45" customHeight="1" x14ac:dyDescent="0.25">
      <c r="A10" s="2344"/>
      <c r="B10" s="2347"/>
      <c r="C10" s="185" t="s">
        <v>160</v>
      </c>
      <c r="D10" s="1138">
        <v>1571.5483083779741</v>
      </c>
      <c r="E10" s="1139">
        <v>16773.323016100003</v>
      </c>
      <c r="F10" s="186"/>
      <c r="G10" s="186"/>
      <c r="H10" s="186"/>
      <c r="I10" s="186"/>
      <c r="J10" s="186"/>
      <c r="K10" s="186"/>
      <c r="L10" s="178"/>
      <c r="N10" s="2293">
        <v>43105</v>
      </c>
      <c r="O10" s="890">
        <v>95409.837535605024</v>
      </c>
      <c r="P10" s="890">
        <v>-82923.482434855992</v>
      </c>
      <c r="Q10" s="890">
        <v>18867.420999999998</v>
      </c>
      <c r="R10" s="890">
        <v>-650.61500000000001</v>
      </c>
      <c r="S10" s="890">
        <v>392.67851916929783</v>
      </c>
      <c r="T10" s="890">
        <v>30835.093353551587</v>
      </c>
      <c r="U10" s="890"/>
      <c r="V10" s="890">
        <f t="shared" si="0"/>
        <v>30.835093353551589</v>
      </c>
      <c r="Y10" s="667"/>
      <c r="Z10" s="199"/>
      <c r="AA10" s="199"/>
    </row>
    <row r="11" spans="1:27" ht="14.45" customHeight="1" x14ac:dyDescent="0.25">
      <c r="A11" s="2344"/>
      <c r="B11" s="2348"/>
      <c r="C11" s="187" t="s">
        <v>38</v>
      </c>
      <c r="D11" s="1140">
        <v>31761774.55877706</v>
      </c>
      <c r="E11" s="1141">
        <v>338775154.2129581</v>
      </c>
      <c r="F11" s="186"/>
      <c r="G11" s="186"/>
      <c r="H11" s="186"/>
      <c r="I11" s="186"/>
      <c r="J11" s="186"/>
      <c r="K11" s="186"/>
      <c r="L11" s="178"/>
      <c r="N11" s="2293">
        <v>43106</v>
      </c>
      <c r="O11" s="890">
        <v>94791.114041565568</v>
      </c>
      <c r="P11" s="890">
        <v>-81100.927313007691</v>
      </c>
      <c r="Q11" s="890">
        <v>15037.852000000001</v>
      </c>
      <c r="R11" s="890">
        <v>-988.52800000000002</v>
      </c>
      <c r="S11" s="890">
        <v>390.14982106908599</v>
      </c>
      <c r="T11" s="890">
        <v>26421.686653271583</v>
      </c>
      <c r="U11" s="890"/>
      <c r="V11" s="890">
        <f t="shared" si="0"/>
        <v>26.421686653271582</v>
      </c>
      <c r="Y11" s="667"/>
      <c r="Z11" s="199"/>
      <c r="AA11" s="199"/>
    </row>
    <row r="12" spans="1:27" ht="14.45" customHeight="1" x14ac:dyDescent="0.25">
      <c r="A12" s="2344"/>
      <c r="B12" s="2350" t="s">
        <v>243</v>
      </c>
      <c r="C12" s="189" t="s">
        <v>159</v>
      </c>
      <c r="D12" s="1429">
        <v>8007963.6948799789</v>
      </c>
      <c r="E12" s="1430">
        <v>85331557.318274006</v>
      </c>
      <c r="F12" s="186"/>
      <c r="G12" s="186"/>
      <c r="H12" s="186"/>
      <c r="I12" s="186"/>
      <c r="J12" s="186"/>
      <c r="K12" s="186"/>
      <c r="L12" s="178"/>
      <c r="N12" s="2293">
        <v>43107</v>
      </c>
      <c r="O12" s="890">
        <v>94554.363329465137</v>
      </c>
      <c r="P12" s="890">
        <v>-82346.588247705455</v>
      </c>
      <c r="Q12" s="890">
        <v>15808.053</v>
      </c>
      <c r="R12" s="890">
        <v>-686.65300000000002</v>
      </c>
      <c r="S12" s="890">
        <v>390.45766782173871</v>
      </c>
      <c r="T12" s="890">
        <v>29370.60883809772</v>
      </c>
      <c r="U12" s="890"/>
      <c r="V12" s="890">
        <f t="shared" si="0"/>
        <v>29.37060883809772</v>
      </c>
      <c r="Y12" s="667"/>
      <c r="Z12" s="199"/>
      <c r="AA12" s="199"/>
    </row>
    <row r="13" spans="1:27" ht="14.45" customHeight="1" x14ac:dyDescent="0.25">
      <c r="A13" s="2344"/>
      <c r="B13" s="2347"/>
      <c r="C13" s="185" t="s">
        <v>160</v>
      </c>
      <c r="D13" s="1138">
        <v>27.17518990848771</v>
      </c>
      <c r="E13" s="1139">
        <v>13.165830900119545</v>
      </c>
      <c r="F13" s="186"/>
      <c r="G13" s="186"/>
      <c r="H13" s="186"/>
      <c r="I13" s="186"/>
      <c r="J13" s="186"/>
      <c r="K13" s="186"/>
      <c r="L13" s="178"/>
      <c r="N13" s="2293">
        <v>43108</v>
      </c>
      <c r="O13" s="890">
        <v>92699.972570946309</v>
      </c>
      <c r="P13" s="890">
        <v>-82487.708619052646</v>
      </c>
      <c r="Q13" s="890">
        <v>21513.465</v>
      </c>
      <c r="R13" s="890">
        <v>0</v>
      </c>
      <c r="S13" s="890">
        <v>389.81614464299321</v>
      </c>
      <c r="T13" s="890">
        <v>34206.741739447752</v>
      </c>
      <c r="U13" s="890"/>
      <c r="V13" s="890">
        <f t="shared" si="0"/>
        <v>34.20674173944775</v>
      </c>
      <c r="Y13" s="667"/>
      <c r="Z13" s="199"/>
      <c r="AA13" s="199"/>
    </row>
    <row r="14" spans="1:27" ht="14.45" customHeight="1" thickBot="1" x14ac:dyDescent="0.3">
      <c r="A14" s="2345"/>
      <c r="B14" s="2351"/>
      <c r="C14" s="190" t="s">
        <v>38</v>
      </c>
      <c r="D14" s="1144">
        <v>8007990.8700698884</v>
      </c>
      <c r="E14" s="1145">
        <v>85331570.484104902</v>
      </c>
      <c r="F14" s="191"/>
      <c r="G14" s="191"/>
      <c r="H14" s="191"/>
      <c r="I14" s="191"/>
      <c r="J14" s="191"/>
      <c r="K14" s="194"/>
      <c r="L14" s="178"/>
      <c r="N14" s="2293">
        <v>43109</v>
      </c>
      <c r="O14" s="890">
        <v>97050.41565565989</v>
      </c>
      <c r="P14" s="890">
        <v>-87484.681928473467</v>
      </c>
      <c r="Q14" s="890">
        <v>21459.061000000002</v>
      </c>
      <c r="R14" s="890">
        <v>-40.222000000000001</v>
      </c>
      <c r="S14" s="890">
        <v>403.78763464511934</v>
      </c>
      <c r="T14" s="890">
        <v>32212.870183972816</v>
      </c>
      <c r="U14" s="890"/>
      <c r="V14" s="890">
        <f t="shared" si="0"/>
        <v>32.212870183972818</v>
      </c>
      <c r="Y14" s="667"/>
      <c r="Z14" s="199"/>
      <c r="AA14" s="199"/>
    </row>
    <row r="15" spans="1:27" ht="14.45" customHeight="1" x14ac:dyDescent="0.25">
      <c r="A15" s="2352" t="s">
        <v>244</v>
      </c>
      <c r="B15" s="2355" t="s">
        <v>161</v>
      </c>
      <c r="C15" s="185" t="s">
        <v>375</v>
      </c>
      <c r="D15" s="1138">
        <v>2343670.61</v>
      </c>
      <c r="E15" s="1137">
        <v>25020670.160296001</v>
      </c>
      <c r="F15" s="186"/>
      <c r="G15" s="186"/>
      <c r="H15" s="186"/>
      <c r="I15" s="186"/>
      <c r="J15" s="186"/>
      <c r="K15" s="186"/>
      <c r="L15" s="178"/>
      <c r="N15" s="2293">
        <v>43110</v>
      </c>
      <c r="O15" s="890">
        <v>101637.98079966241</v>
      </c>
      <c r="P15" s="890">
        <v>-88469.104335900411</v>
      </c>
      <c r="Q15" s="890">
        <v>22044.935000000001</v>
      </c>
      <c r="R15" s="890">
        <v>-58.063000000000002</v>
      </c>
      <c r="S15" s="890">
        <v>407.68886119138847</v>
      </c>
      <c r="T15" s="890">
        <v>34856.992959165415</v>
      </c>
      <c r="U15" s="890"/>
      <c r="V15" s="890">
        <f t="shared" si="0"/>
        <v>34.856992959165417</v>
      </c>
      <c r="Y15" s="667"/>
      <c r="Z15" s="199"/>
      <c r="AA15" s="199"/>
    </row>
    <row r="16" spans="1:27" ht="14.45" customHeight="1" x14ac:dyDescent="0.25">
      <c r="A16" s="2353"/>
      <c r="B16" s="2355"/>
      <c r="C16" s="185" t="s">
        <v>245</v>
      </c>
      <c r="D16" s="1138">
        <v>267929.68200000003</v>
      </c>
      <c r="E16" s="1139">
        <v>2875276.139</v>
      </c>
      <c r="F16" s="186"/>
      <c r="G16" s="186"/>
      <c r="H16" s="186"/>
      <c r="I16" s="186"/>
      <c r="J16" s="186"/>
      <c r="K16" s="186"/>
      <c r="L16" s="178"/>
      <c r="N16" s="2293">
        <v>43111</v>
      </c>
      <c r="O16" s="890">
        <v>103351.2089882899</v>
      </c>
      <c r="P16" s="890">
        <v>-91380.401941133037</v>
      </c>
      <c r="Q16" s="890">
        <v>22247.001</v>
      </c>
      <c r="R16" s="890">
        <v>0</v>
      </c>
      <c r="S16" s="890">
        <v>404.63681107833474</v>
      </c>
      <c r="T16" s="890">
        <v>35449.394119793345</v>
      </c>
      <c r="U16" s="890"/>
      <c r="V16" s="890">
        <f t="shared" si="0"/>
        <v>35.449394119793347</v>
      </c>
      <c r="Y16" s="667"/>
      <c r="Z16" s="199"/>
      <c r="AA16" s="199"/>
    </row>
    <row r="17" spans="1:27" ht="14.45" customHeight="1" x14ac:dyDescent="0.25">
      <c r="A17" s="2353"/>
      <c r="B17" s="2355"/>
      <c r="C17" s="185" t="s">
        <v>377</v>
      </c>
      <c r="D17" s="1138">
        <v>329297.745</v>
      </c>
      <c r="E17" s="1139">
        <v>3531340.888999999</v>
      </c>
      <c r="F17" s="186"/>
      <c r="G17" s="186"/>
      <c r="H17" s="186"/>
      <c r="I17" s="186"/>
      <c r="J17" s="186"/>
      <c r="K17" s="186"/>
      <c r="L17" s="178"/>
      <c r="N17" s="2293">
        <v>43112</v>
      </c>
      <c r="O17" s="890">
        <v>102877.38158033548</v>
      </c>
      <c r="P17" s="890">
        <v>-92944.506804515258</v>
      </c>
      <c r="Q17" s="890">
        <v>25465.481</v>
      </c>
      <c r="R17" s="890">
        <v>-45.478000000000002</v>
      </c>
      <c r="S17" s="890">
        <v>414.79112553030717</v>
      </c>
      <c r="T17" s="890">
        <v>35541.253283090227</v>
      </c>
      <c r="U17" s="890"/>
      <c r="V17" s="890">
        <f t="shared" si="0"/>
        <v>35.541253283090228</v>
      </c>
      <c r="Y17" s="667"/>
      <c r="Z17" s="199"/>
      <c r="AA17" s="199"/>
    </row>
    <row r="18" spans="1:27" ht="14.45" customHeight="1" x14ac:dyDescent="0.25">
      <c r="A18" s="2353"/>
      <c r="B18" s="2356"/>
      <c r="C18" s="187" t="s">
        <v>38</v>
      </c>
      <c r="D18" s="1140">
        <v>2940898.037</v>
      </c>
      <c r="E18" s="1141">
        <v>31427287.188295998</v>
      </c>
      <c r="F18" s="186"/>
      <c r="G18" s="186"/>
      <c r="H18" s="186"/>
      <c r="I18" s="186"/>
      <c r="J18" s="186"/>
      <c r="K18" s="186"/>
      <c r="L18" s="178"/>
      <c r="N18" s="2293">
        <v>43113</v>
      </c>
      <c r="O18" s="890">
        <v>106644.69564300033</v>
      </c>
      <c r="P18" s="890">
        <v>-94705.245279037874</v>
      </c>
      <c r="Q18" s="890">
        <v>21849.669000000002</v>
      </c>
      <c r="R18" s="890">
        <v>0</v>
      </c>
      <c r="S18" s="890">
        <v>413.48573867678579</v>
      </c>
      <c r="T18" s="890">
        <v>33786.577639106014</v>
      </c>
      <c r="U18" s="890"/>
      <c r="V18" s="890">
        <f t="shared" si="0"/>
        <v>33.786577639106014</v>
      </c>
      <c r="Y18" s="667"/>
      <c r="Z18" s="199"/>
      <c r="AA18" s="199"/>
    </row>
    <row r="19" spans="1:27" ht="14.45" customHeight="1" x14ac:dyDescent="0.25">
      <c r="A19" s="2353"/>
      <c r="B19" s="2357" t="s">
        <v>162</v>
      </c>
      <c r="C19" s="189" t="s">
        <v>375</v>
      </c>
      <c r="D19" s="1142">
        <v>2323140.9480000003</v>
      </c>
      <c r="E19" s="1430">
        <v>24815362.212768</v>
      </c>
      <c r="F19" s="186"/>
      <c r="G19" s="186"/>
      <c r="H19" s="186"/>
      <c r="I19" s="186"/>
      <c r="J19" s="186"/>
      <c r="K19" s="186"/>
      <c r="L19" s="178"/>
      <c r="N19" s="2293">
        <v>43114</v>
      </c>
      <c r="O19" s="890">
        <v>110037.44698807891</v>
      </c>
      <c r="P19" s="890">
        <v>-97076.860428315224</v>
      </c>
      <c r="Q19" s="890">
        <v>23581.830999999998</v>
      </c>
      <c r="R19" s="890">
        <v>0</v>
      </c>
      <c r="S19" s="890">
        <v>412.13008978698514</v>
      </c>
      <c r="T19" s="890">
        <v>36038.0870224229</v>
      </c>
      <c r="U19" s="890"/>
      <c r="V19" s="890">
        <f t="shared" si="0"/>
        <v>36.0380870224229</v>
      </c>
      <c r="Y19" s="667"/>
      <c r="Z19" s="199"/>
      <c r="AA19" s="199"/>
    </row>
    <row r="20" spans="1:27" ht="14.45" customHeight="1" x14ac:dyDescent="0.25">
      <c r="A20" s="2353"/>
      <c r="B20" s="2355"/>
      <c r="C20" s="185" t="s">
        <v>245</v>
      </c>
      <c r="D20" s="1138">
        <v>309226.80599999998</v>
      </c>
      <c r="E20" s="1139">
        <v>3303006.4010000001</v>
      </c>
      <c r="F20" s="186"/>
      <c r="G20" s="186"/>
      <c r="H20" s="186"/>
      <c r="I20" s="186"/>
      <c r="J20" s="186"/>
      <c r="K20" s="186"/>
      <c r="L20" s="178"/>
      <c r="N20" s="2293">
        <v>43115</v>
      </c>
      <c r="O20" s="890">
        <v>127109.46829834372</v>
      </c>
      <c r="P20" s="890">
        <v>-115680.13714526848</v>
      </c>
      <c r="Q20" s="890">
        <v>25116.355</v>
      </c>
      <c r="R20" s="890">
        <v>0</v>
      </c>
      <c r="S20" s="890">
        <v>413.98145244150714</v>
      </c>
      <c r="T20" s="890">
        <v>40825.762006282159</v>
      </c>
      <c r="U20" s="890"/>
      <c r="V20" s="890">
        <f t="shared" si="0"/>
        <v>40.825762006282162</v>
      </c>
      <c r="Y20" s="667"/>
      <c r="Z20" s="199"/>
      <c r="AA20" s="199"/>
    </row>
    <row r="21" spans="1:27" ht="14.45" customHeight="1" x14ac:dyDescent="0.25">
      <c r="A21" s="2353"/>
      <c r="B21" s="2355"/>
      <c r="C21" s="185" t="s">
        <v>377</v>
      </c>
      <c r="D21" s="1138">
        <v>283030.05799999996</v>
      </c>
      <c r="E21" s="1139">
        <v>3023635.8089999999</v>
      </c>
      <c r="F21" s="186"/>
      <c r="G21" s="186"/>
      <c r="H21" s="186"/>
      <c r="I21" s="186"/>
      <c r="J21" s="186"/>
      <c r="K21" s="186"/>
      <c r="L21" s="178"/>
      <c r="N21" s="2293">
        <v>43116</v>
      </c>
      <c r="O21" s="890">
        <v>119715.24633400148</v>
      </c>
      <c r="P21" s="890">
        <v>-107421.4579597004</v>
      </c>
      <c r="Q21" s="890">
        <v>27662.732</v>
      </c>
      <c r="R21" s="890">
        <v>0</v>
      </c>
      <c r="S21" s="890">
        <v>409.51677280634641</v>
      </c>
      <c r="T21" s="890">
        <v>40325.306275525189</v>
      </c>
      <c r="U21" s="890"/>
      <c r="V21" s="890">
        <f t="shared" si="0"/>
        <v>40.325306275525186</v>
      </c>
      <c r="Y21" s="667"/>
      <c r="Z21" s="199"/>
      <c r="AA21" s="199"/>
    </row>
    <row r="22" spans="1:27" ht="14.45" customHeight="1" x14ac:dyDescent="0.25">
      <c r="A22" s="2353"/>
      <c r="B22" s="2356"/>
      <c r="C22" s="187" t="s">
        <v>38</v>
      </c>
      <c r="D22" s="1140">
        <v>2915397.8119999999</v>
      </c>
      <c r="E22" s="1141">
        <v>31142004.422768001</v>
      </c>
      <c r="F22" s="186"/>
      <c r="G22" s="186"/>
      <c r="H22" s="186"/>
      <c r="I22" s="186"/>
      <c r="J22" s="186"/>
      <c r="K22" s="186"/>
      <c r="L22" s="178"/>
      <c r="N22" s="2293">
        <v>43117</v>
      </c>
      <c r="O22" s="890">
        <v>113785.48897563035</v>
      </c>
      <c r="P22" s="890">
        <v>-101717.8067306678</v>
      </c>
      <c r="Q22" s="890">
        <v>28920.875</v>
      </c>
      <c r="R22" s="890">
        <v>0</v>
      </c>
      <c r="S22" s="890">
        <v>410.23017489975882</v>
      </c>
      <c r="T22" s="890">
        <v>38994.15539485019</v>
      </c>
      <c r="U22" s="890"/>
      <c r="V22" s="890">
        <f t="shared" si="0"/>
        <v>38.994155394850189</v>
      </c>
      <c r="Y22" s="667"/>
      <c r="Z22" s="199"/>
      <c r="AA22" s="199"/>
    </row>
    <row r="23" spans="1:27" ht="14.45" customHeight="1" x14ac:dyDescent="0.25">
      <c r="A23" s="2353"/>
      <c r="B23" s="2358" t="s">
        <v>246</v>
      </c>
      <c r="C23" s="189" t="s">
        <v>375</v>
      </c>
      <c r="D23" s="1429">
        <v>20529.661999999953</v>
      </c>
      <c r="E23" s="1430">
        <v>205307.94752800092</v>
      </c>
      <c r="F23" s="186"/>
      <c r="G23" s="186"/>
      <c r="H23" s="186"/>
      <c r="I23" s="186"/>
      <c r="J23" s="186"/>
      <c r="K23" s="193"/>
      <c r="L23" s="178"/>
      <c r="N23" s="2293">
        <v>43118</v>
      </c>
      <c r="O23" s="890">
        <v>118725.15982698598</v>
      </c>
      <c r="P23" s="890">
        <v>-110164.67665365544</v>
      </c>
      <c r="Q23" s="890">
        <v>27981.127</v>
      </c>
      <c r="R23" s="890">
        <v>0</v>
      </c>
      <c r="S23" s="890">
        <v>411.15913120247927</v>
      </c>
      <c r="T23" s="890">
        <v>38349.849065320508</v>
      </c>
      <c r="U23" s="890"/>
      <c r="V23" s="890">
        <f t="shared" si="0"/>
        <v>38.349849065320505</v>
      </c>
      <c r="Y23" s="667"/>
      <c r="Z23" s="199"/>
      <c r="AA23" s="199"/>
    </row>
    <row r="24" spans="1:27" ht="14.45" customHeight="1" x14ac:dyDescent="0.25">
      <c r="A24" s="2353"/>
      <c r="B24" s="2355"/>
      <c r="C24" s="185" t="s">
        <v>245</v>
      </c>
      <c r="D24" s="1138">
        <v>-41297.123999999982</v>
      </c>
      <c r="E24" s="1139">
        <v>-427730.26199999946</v>
      </c>
      <c r="F24" s="186"/>
      <c r="G24" s="186"/>
      <c r="H24" s="186"/>
      <c r="I24" s="186"/>
      <c r="J24" s="186"/>
      <c r="K24" s="193"/>
      <c r="L24" s="178"/>
      <c r="N24" s="2293">
        <v>43119</v>
      </c>
      <c r="O24" s="890">
        <v>107986.2865281148</v>
      </c>
      <c r="P24" s="890">
        <v>-98524.888701339805</v>
      </c>
      <c r="Q24" s="890">
        <v>28565.682000000001</v>
      </c>
      <c r="R24" s="890">
        <v>0</v>
      </c>
      <c r="S24" s="890">
        <v>411.39692613135736</v>
      </c>
      <c r="T24" s="890">
        <v>38871.634070665619</v>
      </c>
      <c r="U24" s="890"/>
      <c r="V24" s="890">
        <f t="shared" si="0"/>
        <v>38.871634070665621</v>
      </c>
      <c r="Y24" s="667"/>
      <c r="Z24" s="199"/>
      <c r="AA24" s="199"/>
    </row>
    <row r="25" spans="1:27" ht="14.45" customHeight="1" x14ac:dyDescent="0.25">
      <c r="A25" s="2353"/>
      <c r="B25" s="2355"/>
      <c r="C25" s="185" t="s">
        <v>377</v>
      </c>
      <c r="D25" s="1138">
        <v>46267.687000000034</v>
      </c>
      <c r="E25" s="1139">
        <v>507705.07999999914</v>
      </c>
      <c r="F25" s="186"/>
      <c r="G25" s="186"/>
      <c r="H25" s="186"/>
      <c r="I25" s="186"/>
      <c r="J25" s="186"/>
      <c r="K25" s="193"/>
      <c r="L25" s="178"/>
      <c r="N25" s="2293">
        <v>43120</v>
      </c>
      <c r="O25" s="890">
        <v>114990.48739318494</v>
      </c>
      <c r="P25" s="890">
        <v>-107009.01677392131</v>
      </c>
      <c r="Q25" s="890">
        <v>29134.739000000001</v>
      </c>
      <c r="R25" s="890">
        <v>0</v>
      </c>
      <c r="S25" s="890">
        <v>413.9557478962534</v>
      </c>
      <c r="T25" s="890">
        <v>34394.624508531939</v>
      </c>
      <c r="U25" s="890"/>
      <c r="V25" s="890">
        <f t="shared" si="0"/>
        <v>34.39462450853194</v>
      </c>
      <c r="Y25" s="667"/>
      <c r="Z25" s="199"/>
      <c r="AA25" s="199"/>
    </row>
    <row r="26" spans="1:27" ht="14.45" customHeight="1" x14ac:dyDescent="0.25">
      <c r="A26" s="2353"/>
      <c r="B26" s="2356"/>
      <c r="C26" s="187" t="s">
        <v>38</v>
      </c>
      <c r="D26" s="1140">
        <v>25500.224999999977</v>
      </c>
      <c r="E26" s="1141">
        <v>285282.76552799903</v>
      </c>
      <c r="F26" s="186"/>
      <c r="G26" s="186"/>
      <c r="H26" s="186"/>
      <c r="I26" s="186"/>
      <c r="J26" s="186"/>
      <c r="K26" s="193"/>
      <c r="L26" s="178"/>
      <c r="N26" s="2293">
        <v>43121</v>
      </c>
      <c r="O26" s="890">
        <v>101379.86918451314</v>
      </c>
      <c r="P26" s="890">
        <v>-94249.941977001785</v>
      </c>
      <c r="Q26" s="890">
        <v>29340.611000000001</v>
      </c>
      <c r="R26" s="890">
        <v>0</v>
      </c>
      <c r="S26" s="890">
        <v>411.0174087110812</v>
      </c>
      <c r="T26" s="890">
        <v>36124.405496417821</v>
      </c>
      <c r="U26" s="890"/>
      <c r="V26" s="890">
        <f t="shared" si="0"/>
        <v>36.124405496417822</v>
      </c>
      <c r="Y26" s="667"/>
      <c r="Z26" s="199"/>
      <c r="AA26" s="199"/>
    </row>
    <row r="27" spans="1:27" ht="14.45" customHeight="1" thickBot="1" x14ac:dyDescent="0.3">
      <c r="A27" s="2354"/>
      <c r="B27" s="2359" t="s">
        <v>247</v>
      </c>
      <c r="C27" s="2360"/>
      <c r="D27" s="1144">
        <v>2205111.7698421697</v>
      </c>
      <c r="E27" s="1145">
        <v>23710883.955729783</v>
      </c>
      <c r="F27" s="191"/>
      <c r="G27" s="191"/>
      <c r="H27" s="191"/>
      <c r="I27" s="191"/>
      <c r="J27" s="191"/>
      <c r="K27" s="194"/>
      <c r="L27" s="178"/>
      <c r="M27" s="1431"/>
      <c r="N27" s="2293">
        <v>43122</v>
      </c>
      <c r="O27" s="890">
        <v>104751.77550374513</v>
      </c>
      <c r="P27" s="890">
        <v>-96777.093575271661</v>
      </c>
      <c r="Q27" s="890">
        <v>30654.353999999999</v>
      </c>
      <c r="R27" s="890">
        <v>0</v>
      </c>
      <c r="S27" s="890">
        <v>420.63048558138445</v>
      </c>
      <c r="T27" s="890">
        <v>40814.680811315033</v>
      </c>
      <c r="U27" s="890"/>
      <c r="V27" s="890">
        <f t="shared" si="0"/>
        <v>40.814680811315036</v>
      </c>
      <c r="Y27" s="667"/>
      <c r="Z27" s="199"/>
      <c r="AA27" s="199"/>
    </row>
    <row r="28" spans="1:27" ht="14.45" customHeight="1" x14ac:dyDescent="0.25">
      <c r="A28" s="2331" t="s">
        <v>198</v>
      </c>
      <c r="B28" s="2333" t="s">
        <v>164</v>
      </c>
      <c r="C28" s="185" t="s">
        <v>163</v>
      </c>
      <c r="D28" s="1138">
        <v>115237.64300000001</v>
      </c>
      <c r="E28" s="1139">
        <v>1243097.1387120001</v>
      </c>
      <c r="F28" s="186"/>
      <c r="G28" s="186"/>
      <c r="H28" s="186"/>
      <c r="I28" s="186"/>
      <c r="J28" s="186"/>
      <c r="K28" s="186"/>
      <c r="L28" s="178"/>
      <c r="N28" s="2293">
        <v>43123</v>
      </c>
      <c r="O28" s="890">
        <v>102147.47019727821</v>
      </c>
      <c r="P28" s="890">
        <v>-96905.56915286422</v>
      </c>
      <c r="Q28" s="890">
        <v>30602.753000000001</v>
      </c>
      <c r="R28" s="890">
        <v>0</v>
      </c>
      <c r="S28" s="890">
        <v>415.71538805407721</v>
      </c>
      <c r="T28" s="890">
        <v>39286.469019845143</v>
      </c>
      <c r="U28" s="890"/>
      <c r="V28" s="890">
        <f t="shared" si="0"/>
        <v>39.286469019845143</v>
      </c>
      <c r="Y28" s="667"/>
      <c r="Z28" s="199"/>
      <c r="AA28" s="199"/>
    </row>
    <row r="29" spans="1:27" ht="14.45" customHeight="1" x14ac:dyDescent="0.25">
      <c r="A29" s="2331"/>
      <c r="B29" s="2333"/>
      <c r="C29" s="185" t="s">
        <v>102</v>
      </c>
      <c r="D29" s="1138">
        <v>9309.8710000000065</v>
      </c>
      <c r="E29" s="1139">
        <v>101652.31982389992</v>
      </c>
      <c r="F29" s="186"/>
      <c r="G29" s="186"/>
      <c r="H29" s="186"/>
      <c r="I29" s="186"/>
      <c r="J29" s="186"/>
      <c r="K29" s="186"/>
      <c r="L29" s="178"/>
      <c r="N29" s="2293">
        <v>43124</v>
      </c>
      <c r="O29" s="890">
        <v>104205.05960544362</v>
      </c>
      <c r="P29" s="890">
        <v>-95741.227977634771</v>
      </c>
      <c r="Q29" s="890">
        <v>28455.483</v>
      </c>
      <c r="R29" s="890">
        <v>0</v>
      </c>
      <c r="S29" s="890">
        <v>409.64997040520194</v>
      </c>
      <c r="T29" s="890">
        <v>36059.900442350627</v>
      </c>
      <c r="U29" s="890"/>
      <c r="V29" s="890">
        <f t="shared" si="0"/>
        <v>36.059900442350624</v>
      </c>
      <c r="Y29" s="667"/>
      <c r="Z29" s="199"/>
      <c r="AA29" s="199"/>
    </row>
    <row r="30" spans="1:27" ht="14.45" customHeight="1" x14ac:dyDescent="0.25">
      <c r="A30" s="2331"/>
      <c r="B30" s="2334"/>
      <c r="C30" s="187" t="s">
        <v>38</v>
      </c>
      <c r="D30" s="1140">
        <v>124547.514</v>
      </c>
      <c r="E30" s="1141">
        <v>1344749.4585358996</v>
      </c>
      <c r="F30" s="186"/>
      <c r="G30" s="186"/>
      <c r="H30" s="186"/>
      <c r="I30" s="186"/>
      <c r="J30" s="186"/>
      <c r="K30" s="186"/>
      <c r="L30" s="178"/>
      <c r="N30" s="2293">
        <v>43125</v>
      </c>
      <c r="O30" s="890">
        <v>119799.41344023631</v>
      </c>
      <c r="P30" s="890">
        <v>-110955.60502162676</v>
      </c>
      <c r="Q30" s="890">
        <v>27630.09</v>
      </c>
      <c r="R30" s="890">
        <v>0</v>
      </c>
      <c r="S30" s="890">
        <v>401.91271126818378</v>
      </c>
      <c r="T30" s="890">
        <v>37921.800229723391</v>
      </c>
      <c r="U30" s="890"/>
      <c r="V30" s="890">
        <f t="shared" si="0"/>
        <v>37.921800229723388</v>
      </c>
      <c r="Y30" s="667"/>
      <c r="Z30" s="199"/>
      <c r="AA30" s="199"/>
    </row>
    <row r="31" spans="1:27" ht="14.45" customHeight="1" x14ac:dyDescent="0.25">
      <c r="A31" s="2331"/>
      <c r="B31" s="2335" t="s">
        <v>165</v>
      </c>
      <c r="C31" s="189" t="s">
        <v>163</v>
      </c>
      <c r="D31" s="1142">
        <v>12549.746000000001</v>
      </c>
      <c r="E31" s="1143">
        <v>131582.51900000003</v>
      </c>
      <c r="F31" s="186"/>
      <c r="G31" s="186"/>
      <c r="H31" s="186"/>
      <c r="I31" s="186"/>
      <c r="J31" s="186"/>
      <c r="K31" s="186"/>
      <c r="L31" s="178"/>
      <c r="N31" s="2293">
        <v>43126</v>
      </c>
      <c r="O31" s="890">
        <v>114284.59964131239</v>
      </c>
      <c r="P31" s="890">
        <v>-107166.84987867919</v>
      </c>
      <c r="Q31" s="890">
        <v>28470.093000000001</v>
      </c>
      <c r="R31" s="890">
        <v>0</v>
      </c>
      <c r="S31" s="890">
        <v>397.71859322792642</v>
      </c>
      <c r="T31" s="890">
        <v>37682.842207038506</v>
      </c>
      <c r="U31" s="890"/>
      <c r="V31" s="890">
        <f t="shared" si="0"/>
        <v>37.682842207038505</v>
      </c>
      <c r="Y31" s="667"/>
      <c r="Z31" s="199"/>
      <c r="AA31" s="199"/>
    </row>
    <row r="32" spans="1:27" ht="14.45" customHeight="1" x14ac:dyDescent="0.25">
      <c r="A32" s="2331"/>
      <c r="B32" s="2333"/>
      <c r="C32" s="185" t="s">
        <v>102</v>
      </c>
      <c r="D32" s="1138">
        <v>16.268000000000001</v>
      </c>
      <c r="E32" s="1139">
        <v>171.83799999999999</v>
      </c>
      <c r="F32" s="186"/>
      <c r="G32" s="186"/>
      <c r="H32" s="186"/>
      <c r="I32" s="186"/>
      <c r="J32" s="186"/>
      <c r="K32" s="186"/>
      <c r="L32" s="178"/>
      <c r="N32" s="2293">
        <v>43127</v>
      </c>
      <c r="O32" s="890">
        <v>99753.319970461031</v>
      </c>
      <c r="P32" s="890">
        <v>-90475.543833737727</v>
      </c>
      <c r="Q32" s="890">
        <v>25495.001</v>
      </c>
      <c r="R32" s="890">
        <v>0</v>
      </c>
      <c r="S32" s="890">
        <v>390.51684737008361</v>
      </c>
      <c r="T32" s="890">
        <v>32279.445743627683</v>
      </c>
      <c r="U32" s="890"/>
      <c r="V32" s="890">
        <f t="shared" si="0"/>
        <v>32.279445743627683</v>
      </c>
      <c r="Y32" s="667"/>
      <c r="Z32" s="199"/>
      <c r="AA32" s="199"/>
    </row>
    <row r="33" spans="1:27" ht="14.45" customHeight="1" x14ac:dyDescent="0.25">
      <c r="A33" s="2331"/>
      <c r="B33" s="2334"/>
      <c r="C33" s="187" t="s">
        <v>38</v>
      </c>
      <c r="D33" s="1140">
        <v>12566.014000000001</v>
      </c>
      <c r="E33" s="1141">
        <v>131754.35700000002</v>
      </c>
      <c r="F33" s="186"/>
      <c r="G33" s="186"/>
      <c r="H33" s="186"/>
      <c r="I33" s="186"/>
      <c r="J33" s="186"/>
      <c r="K33" s="186"/>
      <c r="L33" s="178"/>
      <c r="N33" s="2293">
        <v>43128</v>
      </c>
      <c r="O33" s="890">
        <v>98654.914020466298</v>
      </c>
      <c r="P33" s="890">
        <v>-89834.4076379365</v>
      </c>
      <c r="Q33" s="890">
        <v>23009.076000000001</v>
      </c>
      <c r="R33" s="891">
        <v>0</v>
      </c>
      <c r="S33" s="890">
        <v>388.88080207169344</v>
      </c>
      <c r="T33" s="890">
        <v>31000.592202913253</v>
      </c>
      <c r="U33" s="890"/>
      <c r="V33" s="890">
        <f t="shared" si="0"/>
        <v>31.000592202913253</v>
      </c>
      <c r="Y33" s="667"/>
      <c r="Z33" s="199"/>
      <c r="AA33" s="199"/>
    </row>
    <row r="34" spans="1:27" ht="14.45" customHeight="1" x14ac:dyDescent="0.25">
      <c r="A34" s="2331"/>
      <c r="B34" s="2335" t="s">
        <v>38</v>
      </c>
      <c r="C34" s="189" t="s">
        <v>163</v>
      </c>
      <c r="D34" s="1429">
        <v>127787.389</v>
      </c>
      <c r="E34" s="1430">
        <v>1374679.657712</v>
      </c>
      <c r="F34" s="186"/>
      <c r="G34" s="186"/>
      <c r="H34" s="186"/>
      <c r="I34" s="186"/>
      <c r="J34" s="186"/>
      <c r="K34" s="186"/>
      <c r="L34" s="178"/>
      <c r="N34" s="2293">
        <v>43129</v>
      </c>
      <c r="O34" s="890">
        <v>102794.63023525689</v>
      </c>
      <c r="P34" s="890">
        <v>-91828.261419981005</v>
      </c>
      <c r="Q34" s="890">
        <v>22318.646000000001</v>
      </c>
      <c r="R34" s="891">
        <v>0</v>
      </c>
      <c r="S34" s="890">
        <v>391.57737940678732</v>
      </c>
      <c r="T34" s="890">
        <v>30998.213245758383</v>
      </c>
      <c r="U34" s="890"/>
      <c r="V34" s="890">
        <f t="shared" si="0"/>
        <v>30.998213245758382</v>
      </c>
      <c r="Y34" s="667"/>
      <c r="Z34" s="199"/>
      <c r="AA34" s="199"/>
    </row>
    <row r="35" spans="1:27" ht="14.45" customHeight="1" x14ac:dyDescent="0.25">
      <c r="A35" s="2331"/>
      <c r="B35" s="2333"/>
      <c r="C35" s="185" t="s">
        <v>102</v>
      </c>
      <c r="D35" s="1138">
        <v>9326.1390000000065</v>
      </c>
      <c r="E35" s="1139">
        <v>101824.15782389992</v>
      </c>
      <c r="F35" s="186"/>
      <c r="G35" s="186"/>
      <c r="H35" s="186"/>
      <c r="I35" s="186"/>
      <c r="J35" s="186"/>
      <c r="K35" s="186"/>
      <c r="L35" s="178"/>
      <c r="N35" s="2293">
        <v>43130</v>
      </c>
      <c r="O35" s="890">
        <v>100920.38822660618</v>
      </c>
      <c r="P35" s="890">
        <v>-96060.848190737408</v>
      </c>
      <c r="Q35" s="890">
        <v>22763.473000000002</v>
      </c>
      <c r="R35" s="891">
        <v>0</v>
      </c>
      <c r="S35" s="890">
        <v>381.85157717026914</v>
      </c>
      <c r="T35" s="890">
        <v>32925.753179625171</v>
      </c>
      <c r="U35" s="890"/>
      <c r="V35" s="890">
        <f t="shared" si="0"/>
        <v>32.925753179625168</v>
      </c>
      <c r="Y35" s="667"/>
      <c r="Z35" s="199"/>
      <c r="AA35" s="199"/>
    </row>
    <row r="36" spans="1:27" ht="14.45" customHeight="1" thickBot="1" x14ac:dyDescent="0.3">
      <c r="A36" s="2332"/>
      <c r="B36" s="2336"/>
      <c r="C36" s="190" t="s">
        <v>38</v>
      </c>
      <c r="D36" s="1144">
        <v>137113.52799999999</v>
      </c>
      <c r="E36" s="1145">
        <v>1476503.8155359002</v>
      </c>
      <c r="F36" s="191"/>
      <c r="G36" s="191"/>
      <c r="H36" s="191"/>
      <c r="I36" s="191"/>
      <c r="J36" s="191"/>
      <c r="K36" s="194"/>
      <c r="L36" s="178"/>
      <c r="N36" s="2293">
        <v>43131</v>
      </c>
      <c r="O36" s="890">
        <v>99915.229454583809</v>
      </c>
      <c r="P36" s="890">
        <v>-92414.681928473467</v>
      </c>
      <c r="Q36" s="890">
        <v>26470.98</v>
      </c>
      <c r="R36" s="891">
        <v>0</v>
      </c>
      <c r="S36" s="890">
        <v>383.16632550519705</v>
      </c>
      <c r="T36" s="890">
        <v>33642.167159546341</v>
      </c>
      <c r="U36" s="890"/>
      <c r="V36" s="890">
        <f t="shared" si="0"/>
        <v>33.642167159546339</v>
      </c>
      <c r="Y36" s="667"/>
      <c r="Z36" s="199"/>
      <c r="AA36" s="199"/>
    </row>
    <row r="37" spans="1:27" ht="14.45" customHeight="1" x14ac:dyDescent="0.25">
      <c r="A37" s="2362" t="s">
        <v>248</v>
      </c>
      <c r="B37" s="2364" t="s">
        <v>249</v>
      </c>
      <c r="C37" s="189" t="s">
        <v>328</v>
      </c>
      <c r="D37" s="1138">
        <v>7690362.084054918</v>
      </c>
      <c r="E37" s="1139">
        <v>82055487.081133783</v>
      </c>
      <c r="F37" s="186"/>
      <c r="G37" s="186"/>
      <c r="H37" s="186"/>
      <c r="I37" s="186"/>
      <c r="J37" s="186"/>
      <c r="K37" s="186"/>
      <c r="L37" s="178"/>
      <c r="N37" s="2293">
        <v>43132</v>
      </c>
      <c r="O37" s="890">
        <v>122735.83922354679</v>
      </c>
      <c r="P37" s="890">
        <v>-108991.93223719815</v>
      </c>
      <c r="Q37" s="890">
        <v>21725.936000000002</v>
      </c>
      <c r="R37" s="891">
        <v>0</v>
      </c>
      <c r="S37" s="890">
        <v>382.77317465333027</v>
      </c>
      <c r="T37" s="890">
        <v>34000.938704329579</v>
      </c>
      <c r="U37" s="890"/>
      <c r="V37" s="890">
        <f t="shared" si="0"/>
        <v>34.000938704329577</v>
      </c>
      <c r="Y37" s="667"/>
      <c r="Z37" s="199"/>
      <c r="AA37" s="199"/>
    </row>
    <row r="38" spans="1:27" ht="14.45" customHeight="1" x14ac:dyDescent="0.25">
      <c r="A38" s="2362"/>
      <c r="B38" s="2365"/>
      <c r="C38" s="185" t="s">
        <v>166</v>
      </c>
      <c r="D38" s="1138">
        <v>105722.44243334774</v>
      </c>
      <c r="E38" s="1139">
        <v>1127678.1632781003</v>
      </c>
      <c r="F38" s="186"/>
      <c r="G38" s="186"/>
      <c r="H38" s="186"/>
      <c r="I38" s="186"/>
      <c r="J38" s="186"/>
      <c r="K38" s="186"/>
      <c r="L38" s="178"/>
      <c r="N38" s="2293">
        <v>43133</v>
      </c>
      <c r="O38" s="890">
        <v>126136.0681506488</v>
      </c>
      <c r="P38" s="890">
        <v>-111447.06206999108</v>
      </c>
      <c r="Q38" s="890">
        <v>20296.635999999999</v>
      </c>
      <c r="R38" s="891">
        <v>0</v>
      </c>
      <c r="S38" s="890">
        <v>381.99089706756735</v>
      </c>
      <c r="T38" s="890">
        <v>35820.912070490958</v>
      </c>
      <c r="U38" s="890"/>
      <c r="V38" s="890">
        <f t="shared" si="0"/>
        <v>35.820912070490955</v>
      </c>
      <c r="Y38" s="667"/>
      <c r="Z38" s="199"/>
      <c r="AA38" s="199"/>
    </row>
    <row r="39" spans="1:27" ht="14.45" customHeight="1" x14ac:dyDescent="0.25">
      <c r="A39" s="2362"/>
      <c r="B39" s="2366"/>
      <c r="C39" s="187" t="s">
        <v>38</v>
      </c>
      <c r="D39" s="1140">
        <v>7796084.5264882687</v>
      </c>
      <c r="E39" s="1141">
        <v>83183165.244411886</v>
      </c>
      <c r="F39" s="186"/>
      <c r="G39" s="186"/>
      <c r="H39" s="186"/>
      <c r="I39" s="186"/>
      <c r="J39" s="186"/>
      <c r="K39" s="186"/>
      <c r="L39" s="178"/>
      <c r="N39" s="2293">
        <v>43134</v>
      </c>
      <c r="O39" s="890">
        <v>113636.46165207299</v>
      </c>
      <c r="P39" s="890">
        <v>-100840.48541913588</v>
      </c>
      <c r="Q39" s="890">
        <v>20604.775000000001</v>
      </c>
      <c r="R39" s="891">
        <v>0</v>
      </c>
      <c r="S39" s="890">
        <v>375.47658698779992</v>
      </c>
      <c r="T39" s="890">
        <v>31979.863029947417</v>
      </c>
      <c r="U39" s="890"/>
      <c r="V39" s="890">
        <f t="shared" si="0"/>
        <v>31.979863029947417</v>
      </c>
      <c r="Y39" s="667"/>
      <c r="Z39" s="199"/>
      <c r="AA39" s="199"/>
    </row>
    <row r="40" spans="1:27" ht="14.45" customHeight="1" x14ac:dyDescent="0.25">
      <c r="A40" s="2362"/>
      <c r="B40" s="2364" t="s">
        <v>250</v>
      </c>
      <c r="C40" s="189" t="s">
        <v>328</v>
      </c>
      <c r="D40" s="1142">
        <v>12467.878000000001</v>
      </c>
      <c r="E40" s="1143">
        <v>130707.47100000001</v>
      </c>
      <c r="F40" s="186"/>
      <c r="G40" s="186"/>
      <c r="H40" s="186"/>
      <c r="I40" s="186"/>
      <c r="J40" s="186"/>
      <c r="K40" s="186"/>
      <c r="L40" s="178"/>
      <c r="N40" s="2293">
        <v>43135</v>
      </c>
      <c r="O40" s="890">
        <v>110863.96244329572</v>
      </c>
      <c r="P40" s="890">
        <v>-100502.47672873725</v>
      </c>
      <c r="Q40" s="890">
        <v>21272.098000000002</v>
      </c>
      <c r="R40" s="891">
        <v>0</v>
      </c>
      <c r="S40" s="890">
        <v>376.54931794883612</v>
      </c>
      <c r="T40" s="890">
        <v>34110.696630001024</v>
      </c>
      <c r="U40" s="890"/>
      <c r="V40" s="890">
        <f t="shared" si="0"/>
        <v>34.110696630001023</v>
      </c>
      <c r="Y40" s="667"/>
      <c r="Z40" s="199"/>
      <c r="AA40" s="199"/>
    </row>
    <row r="41" spans="1:27" ht="14.45" customHeight="1" x14ac:dyDescent="0.25">
      <c r="A41" s="2362"/>
      <c r="B41" s="2365"/>
      <c r="C41" s="185" t="s">
        <v>166</v>
      </c>
      <c r="D41" s="1138">
        <v>16.268000000000001</v>
      </c>
      <c r="E41" s="1139">
        <v>171.83799999999999</v>
      </c>
      <c r="F41" s="186"/>
      <c r="G41" s="186"/>
      <c r="H41" s="186"/>
      <c r="I41" s="186"/>
      <c r="J41" s="186"/>
      <c r="K41" s="186"/>
      <c r="L41" s="178"/>
      <c r="N41" s="2293">
        <v>43136</v>
      </c>
      <c r="O41" s="890">
        <v>128214.46144108029</v>
      </c>
      <c r="P41" s="890">
        <v>-112452.48117363101</v>
      </c>
      <c r="Q41" s="890">
        <v>24982.853999999999</v>
      </c>
      <c r="R41" s="891">
        <v>0</v>
      </c>
      <c r="S41" s="890">
        <v>386.27269269309454</v>
      </c>
      <c r="T41" s="890">
        <v>42549.614686881636</v>
      </c>
      <c r="U41" s="890"/>
      <c r="V41" s="890">
        <f t="shared" si="0"/>
        <v>42.549614686881633</v>
      </c>
      <c r="Y41" s="667"/>
      <c r="Z41" s="199"/>
      <c r="AA41" s="199"/>
    </row>
    <row r="42" spans="1:27" ht="14.45" customHeight="1" x14ac:dyDescent="0.25">
      <c r="A42" s="2362"/>
      <c r="B42" s="2366"/>
      <c r="C42" s="187" t="s">
        <v>38</v>
      </c>
      <c r="D42" s="1140">
        <v>12484.146000000001</v>
      </c>
      <c r="E42" s="1141">
        <v>130879.30900000001</v>
      </c>
      <c r="F42" s="186"/>
      <c r="G42" s="186"/>
      <c r="H42" s="186"/>
      <c r="I42" s="186"/>
      <c r="J42" s="186"/>
      <c r="K42" s="186"/>
      <c r="L42" s="178"/>
      <c r="N42" s="2293">
        <v>43137</v>
      </c>
      <c r="O42" s="890">
        <v>125429.32060343918</v>
      </c>
      <c r="P42" s="890">
        <v>-109516.80701492688</v>
      </c>
      <c r="Q42" s="890">
        <v>28424.206999999999</v>
      </c>
      <c r="R42" s="891">
        <v>0</v>
      </c>
      <c r="S42" s="890">
        <v>382.4346800156473</v>
      </c>
      <c r="T42" s="890">
        <v>44241.122898801419</v>
      </c>
      <c r="U42" s="890"/>
      <c r="V42" s="890">
        <f t="shared" si="0"/>
        <v>44.241122898801422</v>
      </c>
      <c r="Y42" s="667"/>
      <c r="Z42" s="199"/>
      <c r="AA42" s="199"/>
    </row>
    <row r="43" spans="1:27" ht="14.45" customHeight="1" x14ac:dyDescent="0.25">
      <c r="A43" s="2362"/>
      <c r="B43" s="2367" t="s">
        <v>356</v>
      </c>
      <c r="C43" s="2368"/>
      <c r="D43" s="1146">
        <v>9309.8710000000065</v>
      </c>
      <c r="E43" s="1147">
        <v>101652.31982389992</v>
      </c>
      <c r="F43" s="186"/>
      <c r="G43" s="186"/>
      <c r="H43" s="186"/>
      <c r="I43" s="186"/>
      <c r="J43" s="186"/>
      <c r="K43" s="193"/>
      <c r="L43" s="178"/>
      <c r="N43" s="2293">
        <v>43138</v>
      </c>
      <c r="O43" s="890">
        <v>125767.44065829729</v>
      </c>
      <c r="P43" s="890">
        <v>-110940.69481480768</v>
      </c>
      <c r="Q43" s="890">
        <v>28422.475999999999</v>
      </c>
      <c r="R43" s="891">
        <v>0</v>
      </c>
      <c r="S43" s="890">
        <v>387.90148467854527</v>
      </c>
      <c r="T43" s="890">
        <v>42780.778078179203</v>
      </c>
      <c r="U43" s="890"/>
      <c r="V43" s="890">
        <f t="shared" si="0"/>
        <v>42.780778078179203</v>
      </c>
      <c r="Y43" s="667"/>
      <c r="Z43" s="199"/>
      <c r="AA43" s="199"/>
    </row>
    <row r="44" spans="1:27" ht="14.45" customHeight="1" x14ac:dyDescent="0.25">
      <c r="A44" s="2362"/>
      <c r="B44" s="2369" t="s">
        <v>347</v>
      </c>
      <c r="C44" s="2370"/>
      <c r="D44" s="1146">
        <v>347964.23</v>
      </c>
      <c r="E44" s="1147">
        <v>3710170.3930000002</v>
      </c>
      <c r="F44" s="186"/>
      <c r="G44" s="186"/>
      <c r="H44" s="186"/>
      <c r="I44" s="186"/>
      <c r="J44" s="186"/>
      <c r="K44" s="193"/>
      <c r="L44" s="178"/>
      <c r="N44" s="2293">
        <v>43139</v>
      </c>
      <c r="O44" s="890">
        <v>113530.18145373985</v>
      </c>
      <c r="P44" s="890">
        <v>-102207.13341637155</v>
      </c>
      <c r="Q44" s="890">
        <v>27805.598000000002</v>
      </c>
      <c r="R44" s="891">
        <v>0</v>
      </c>
      <c r="S44" s="890">
        <v>393.75960926129972</v>
      </c>
      <c r="T44" s="890">
        <v>42640.127365985631</v>
      </c>
      <c r="U44" s="890"/>
      <c r="V44" s="890">
        <f t="shared" si="0"/>
        <v>42.640127365985627</v>
      </c>
      <c r="Y44" s="667"/>
      <c r="Z44" s="199"/>
      <c r="AA44" s="199"/>
    </row>
    <row r="45" spans="1:27" ht="14.45" customHeight="1" x14ac:dyDescent="0.25">
      <c r="A45" s="2362"/>
      <c r="B45" s="2365" t="s">
        <v>167</v>
      </c>
      <c r="C45" s="185" t="s">
        <v>328</v>
      </c>
      <c r="D45" s="1138">
        <v>8050794.1920549199</v>
      </c>
      <c r="E45" s="1143">
        <v>85896364.945133775</v>
      </c>
      <c r="F45" s="186"/>
      <c r="G45" s="186"/>
      <c r="H45" s="186"/>
      <c r="I45" s="186"/>
      <c r="J45" s="186"/>
      <c r="K45" s="186"/>
      <c r="L45" s="178"/>
      <c r="N45" s="2293">
        <v>43140</v>
      </c>
      <c r="O45" s="890">
        <v>113573.8463972993</v>
      </c>
      <c r="P45" s="890">
        <v>-98153.68748680962</v>
      </c>
      <c r="Q45" s="890">
        <v>26532.008000000002</v>
      </c>
      <c r="R45" s="891">
        <v>0</v>
      </c>
      <c r="S45" s="890">
        <v>395.47572193085597</v>
      </c>
      <c r="T45" s="890">
        <v>41325.741847077472</v>
      </c>
      <c r="U45" s="890"/>
      <c r="V45" s="890">
        <f t="shared" si="0"/>
        <v>41.325741847077474</v>
      </c>
      <c r="Y45" s="667"/>
      <c r="Z45" s="199"/>
      <c r="AA45" s="199"/>
    </row>
    <row r="46" spans="1:27" ht="14.45" customHeight="1" x14ac:dyDescent="0.25">
      <c r="A46" s="2362"/>
      <c r="B46" s="2365"/>
      <c r="C46" s="185" t="s">
        <v>437</v>
      </c>
      <c r="D46" s="1138">
        <v>131961.93493334774</v>
      </c>
      <c r="E46" s="1139">
        <v>1410046.3273069998</v>
      </c>
      <c r="F46" s="186"/>
      <c r="G46" s="186"/>
      <c r="H46" s="186"/>
      <c r="I46" s="186"/>
      <c r="J46" s="186"/>
      <c r="K46" s="186"/>
      <c r="L46" s="178"/>
      <c r="N46" s="2293">
        <v>43141</v>
      </c>
      <c r="O46" s="890">
        <v>121791.16678974575</v>
      </c>
      <c r="P46" s="890">
        <v>-109800.7103562016</v>
      </c>
      <c r="Q46" s="890">
        <v>25258.437000000002</v>
      </c>
      <c r="R46" s="891">
        <v>0</v>
      </c>
      <c r="S46" s="890">
        <v>382.83084617890677</v>
      </c>
      <c r="T46" s="890">
        <v>36143.450451414734</v>
      </c>
      <c r="U46" s="890"/>
      <c r="V46" s="890">
        <f t="shared" si="0"/>
        <v>36.143450451414736</v>
      </c>
      <c r="Y46" s="667"/>
      <c r="Z46" s="199"/>
      <c r="AA46" s="199"/>
    </row>
    <row r="47" spans="1:27" ht="14.45" customHeight="1" thickBot="1" x14ac:dyDescent="0.3">
      <c r="A47" s="2363"/>
      <c r="B47" s="2371"/>
      <c r="C47" s="190" t="s">
        <v>38</v>
      </c>
      <c r="D47" s="1144">
        <v>8182756.1269882675</v>
      </c>
      <c r="E47" s="1145">
        <v>87306411.272440791</v>
      </c>
      <c r="F47" s="200"/>
      <c r="G47" s="200"/>
      <c r="H47" s="186"/>
      <c r="I47" s="186"/>
      <c r="J47" s="186"/>
      <c r="K47" s="186"/>
      <c r="L47" s="178"/>
      <c r="N47" s="2293">
        <v>43142</v>
      </c>
      <c r="O47" s="890">
        <v>119454.45194640785</v>
      </c>
      <c r="P47" s="890">
        <v>-108648.8174273271</v>
      </c>
      <c r="Q47" s="890">
        <v>24204.598999999998</v>
      </c>
      <c r="R47" s="891">
        <v>0</v>
      </c>
      <c r="S47" s="890">
        <v>380.93333687556003</v>
      </c>
      <c r="T47" s="890">
        <v>34898.491959043487</v>
      </c>
      <c r="U47" s="890"/>
      <c r="V47" s="890">
        <f t="shared" si="0"/>
        <v>34.89849195904349</v>
      </c>
      <c r="Y47" s="667"/>
      <c r="Z47" s="199"/>
      <c r="AA47" s="199"/>
    </row>
    <row r="48" spans="1:27" ht="14.45" customHeight="1" x14ac:dyDescent="0.25">
      <c r="A48" s="2361" t="s">
        <v>438</v>
      </c>
      <c r="B48" s="2361"/>
      <c r="C48" s="2361"/>
      <c r="D48" s="1148">
        <v>12151.503918372095</v>
      </c>
      <c r="E48" s="1149">
        <v>213054.20727196336</v>
      </c>
      <c r="F48" s="196"/>
      <c r="G48" s="188"/>
      <c r="H48" s="196"/>
      <c r="I48" s="201"/>
      <c r="J48" s="196"/>
      <c r="K48" s="195"/>
      <c r="L48" s="192"/>
      <c r="N48" s="2293">
        <v>43143</v>
      </c>
      <c r="O48" s="890">
        <v>124331.41470619265</v>
      </c>
      <c r="P48" s="890">
        <v>-109952.42745720132</v>
      </c>
      <c r="Q48" s="890">
        <v>24227.245999999999</v>
      </c>
      <c r="R48" s="891">
        <v>0</v>
      </c>
      <c r="S48" s="890">
        <v>394.13649212453726</v>
      </c>
      <c r="T48" s="890">
        <v>38366.052428706389</v>
      </c>
      <c r="U48" s="890"/>
      <c r="V48" s="890">
        <f t="shared" si="0"/>
        <v>38.366052428706389</v>
      </c>
      <c r="Y48" s="667"/>
    </row>
    <row r="49" spans="1:25" ht="5.0999999999999996" customHeight="1" x14ac:dyDescent="0.25">
      <c r="C49" s="793"/>
      <c r="D49" s="660"/>
      <c r="E49" s="660"/>
      <c r="F49" s="197"/>
      <c r="G49" s="197"/>
      <c r="H49" s="197"/>
      <c r="I49" s="197"/>
      <c r="J49" s="197"/>
      <c r="K49" s="793"/>
      <c r="L49" s="197"/>
      <c r="N49" s="2293">
        <v>43144</v>
      </c>
      <c r="O49" s="890">
        <v>123801.24380208882</v>
      </c>
      <c r="P49" s="890">
        <v>-109853.59447950291</v>
      </c>
      <c r="Q49" s="890">
        <v>24094.129000000001</v>
      </c>
      <c r="R49" s="891">
        <v>0</v>
      </c>
      <c r="S49" s="890">
        <v>385.59343999030727</v>
      </c>
      <c r="T49" s="890">
        <v>41154.912376292501</v>
      </c>
      <c r="U49" s="890"/>
      <c r="V49" s="890">
        <f t="shared" si="0"/>
        <v>41.154912376292501</v>
      </c>
      <c r="Y49" s="667"/>
    </row>
    <row r="50" spans="1:25" ht="12.75" customHeight="1" x14ac:dyDescent="0.25">
      <c r="A50" s="2328"/>
      <c r="B50" s="2328"/>
      <c r="C50" s="2328"/>
      <c r="D50" s="2328"/>
      <c r="E50" s="2328"/>
      <c r="F50" s="2328"/>
      <c r="G50" s="2328"/>
      <c r="H50" s="2328"/>
      <c r="I50" s="2328"/>
      <c r="J50" s="2328"/>
      <c r="K50" s="2328"/>
      <c r="L50" s="2328"/>
      <c r="N50" s="2293">
        <v>43145</v>
      </c>
      <c r="O50" s="890">
        <v>127469.28156978585</v>
      </c>
      <c r="P50" s="890">
        <v>-114647.90037294808</v>
      </c>
      <c r="Q50" s="890">
        <v>26503.121999999999</v>
      </c>
      <c r="R50" s="891">
        <v>0</v>
      </c>
      <c r="S50" s="890">
        <v>382.57521958111869</v>
      </c>
      <c r="T50" s="890">
        <v>41915.290758789044</v>
      </c>
      <c r="U50" s="890"/>
      <c r="V50" s="890">
        <f t="shared" si="0"/>
        <v>41.915290758789041</v>
      </c>
      <c r="Y50" s="667"/>
    </row>
    <row r="51" spans="1:25" x14ac:dyDescent="0.25">
      <c r="A51" s="2328"/>
      <c r="B51" s="2328"/>
      <c r="C51" s="2328"/>
      <c r="D51" s="2328"/>
      <c r="E51" s="2328"/>
      <c r="F51" s="2328"/>
      <c r="G51" s="2328"/>
      <c r="H51" s="2328"/>
      <c r="I51" s="2328"/>
      <c r="J51" s="2328"/>
      <c r="K51" s="2328"/>
      <c r="L51" s="2328"/>
      <c r="N51" s="2293">
        <v>43146</v>
      </c>
      <c r="O51" s="890">
        <v>125675.86559763688</v>
      </c>
      <c r="P51" s="890">
        <v>-113502.73162436405</v>
      </c>
      <c r="Q51" s="890">
        <v>29504.593000000001</v>
      </c>
      <c r="R51" s="891">
        <v>0</v>
      </c>
      <c r="S51" s="890">
        <v>382.53821711663323</v>
      </c>
      <c r="T51" s="890">
        <v>39543.381037325802</v>
      </c>
      <c r="U51" s="890"/>
      <c r="V51" s="890">
        <f t="shared" si="0"/>
        <v>39.543381037325801</v>
      </c>
      <c r="Y51" s="667"/>
    </row>
    <row r="52" spans="1:25" x14ac:dyDescent="0.25">
      <c r="D52" s="199"/>
      <c r="E52" s="199"/>
      <c r="N52" s="2293">
        <v>43147</v>
      </c>
      <c r="O52" s="890">
        <v>124722.81358793122</v>
      </c>
      <c r="P52" s="890">
        <v>-111075.84395305495</v>
      </c>
      <c r="Q52" s="890">
        <v>23913.456999999999</v>
      </c>
      <c r="R52" s="891">
        <v>0</v>
      </c>
      <c r="S52" s="890">
        <v>382.76926057669681</v>
      </c>
      <c r="T52" s="890">
        <v>37352.47956009215</v>
      </c>
      <c r="U52" s="890"/>
      <c r="V52" s="890">
        <f t="shared" si="0"/>
        <v>37.352479560092149</v>
      </c>
      <c r="Y52" s="667"/>
    </row>
    <row r="53" spans="1:25" x14ac:dyDescent="0.25">
      <c r="D53" s="1431"/>
      <c r="E53" s="1431"/>
      <c r="N53" s="2293">
        <v>43148</v>
      </c>
      <c r="O53" s="890">
        <v>110226.60512712311</v>
      </c>
      <c r="P53" s="890">
        <v>-97874.764112280478</v>
      </c>
      <c r="Q53" s="890">
        <v>23177.923999999999</v>
      </c>
      <c r="R53" s="891">
        <v>0</v>
      </c>
      <c r="S53" s="890">
        <v>377.11808531797629</v>
      </c>
      <c r="T53" s="890">
        <v>35540.237704805404</v>
      </c>
      <c r="U53" s="890"/>
      <c r="V53" s="890">
        <f t="shared" si="0"/>
        <v>35.540237704805406</v>
      </c>
      <c r="Y53" s="667"/>
    </row>
    <row r="54" spans="1:25" x14ac:dyDescent="0.25">
      <c r="D54" s="1431"/>
      <c r="E54" s="1431"/>
      <c r="N54" s="2293">
        <v>43149</v>
      </c>
      <c r="O54" s="890">
        <v>111486.6831944298</v>
      </c>
      <c r="P54" s="890">
        <v>-100235.95002655414</v>
      </c>
      <c r="Q54" s="890">
        <v>24339.429</v>
      </c>
      <c r="R54" s="891">
        <v>0</v>
      </c>
      <c r="S54" s="890">
        <v>373.34208209388299</v>
      </c>
      <c r="T54" s="890">
        <v>36920.992982429678</v>
      </c>
      <c r="U54" s="890"/>
      <c r="V54" s="890">
        <f t="shared" si="0"/>
        <v>36.920992982429681</v>
      </c>
      <c r="Y54" s="667"/>
    </row>
    <row r="55" spans="1:25" x14ac:dyDescent="0.25">
      <c r="N55" s="2293">
        <v>43150</v>
      </c>
      <c r="O55" s="890">
        <v>125698.44498364808</v>
      </c>
      <c r="P55" s="890">
        <v>-111855.03925997709</v>
      </c>
      <c r="Q55" s="890">
        <v>26336.345000000001</v>
      </c>
      <c r="R55" s="891">
        <v>0</v>
      </c>
      <c r="S55" s="890">
        <v>379.31380318183159</v>
      </c>
      <c r="T55" s="890">
        <v>42391.377435221832</v>
      </c>
      <c r="U55" s="890"/>
      <c r="V55" s="890">
        <f t="shared" si="0"/>
        <v>42.391377435221834</v>
      </c>
      <c r="Y55" s="667"/>
    </row>
    <row r="56" spans="1:25" x14ac:dyDescent="0.25">
      <c r="N56" s="2293">
        <v>43151</v>
      </c>
      <c r="O56" s="890">
        <v>116577.99134929846</v>
      </c>
      <c r="P56" s="890">
        <v>-101570.74349567952</v>
      </c>
      <c r="Q56" s="890">
        <v>28448.41</v>
      </c>
      <c r="R56" s="891">
        <v>0</v>
      </c>
      <c r="S56" s="890">
        <v>385.16036287804843</v>
      </c>
      <c r="T56" s="890">
        <v>43292.296886612668</v>
      </c>
      <c r="U56" s="890"/>
      <c r="V56" s="890">
        <f t="shared" si="0"/>
        <v>43.292296886612668</v>
      </c>
      <c r="Y56" s="667"/>
    </row>
    <row r="57" spans="1:25" x14ac:dyDescent="0.25">
      <c r="N57" s="2293">
        <v>43152</v>
      </c>
      <c r="O57" s="890">
        <v>115644.36965924676</v>
      </c>
      <c r="P57" s="890">
        <v>-105956.3084867491</v>
      </c>
      <c r="Q57" s="890">
        <v>31393.149000000001</v>
      </c>
      <c r="R57" s="891">
        <v>0</v>
      </c>
      <c r="S57" s="890">
        <v>379.42800014301213</v>
      </c>
      <c r="T57" s="890">
        <v>42898.680508098252</v>
      </c>
      <c r="U57" s="890"/>
      <c r="V57" s="890">
        <f t="shared" si="0"/>
        <v>42.898680508098252</v>
      </c>
      <c r="Y57" s="667"/>
    </row>
    <row r="58" spans="1:25" x14ac:dyDescent="0.25">
      <c r="N58" s="2293">
        <v>43153</v>
      </c>
      <c r="O58" s="890">
        <v>112197.33410697331</v>
      </c>
      <c r="P58" s="890">
        <v>-105038.26870438653</v>
      </c>
      <c r="Q58" s="890">
        <v>33693.745999999999</v>
      </c>
      <c r="R58" s="891">
        <v>0</v>
      </c>
      <c r="S58" s="890">
        <v>375.29131016836413</v>
      </c>
      <c r="T58" s="890">
        <v>43525.83479383582</v>
      </c>
      <c r="U58" s="890"/>
      <c r="V58" s="890">
        <f t="shared" si="0"/>
        <v>43.52583479383582</v>
      </c>
      <c r="Y58" s="667"/>
    </row>
    <row r="59" spans="1:25" x14ac:dyDescent="0.25">
      <c r="N59" s="2293">
        <v>43154</v>
      </c>
      <c r="O59" s="890">
        <v>109496.27070366073</v>
      </c>
      <c r="P59" s="890">
        <v>-102762.39320304315</v>
      </c>
      <c r="Q59" s="890">
        <v>36140.502</v>
      </c>
      <c r="R59" s="891">
        <v>0</v>
      </c>
      <c r="S59" s="890">
        <v>379.24078619175674</v>
      </c>
      <c r="T59" s="890">
        <v>42880.565435501034</v>
      </c>
      <c r="U59" s="890"/>
      <c r="V59" s="890">
        <f t="shared" si="0"/>
        <v>42.880565435501033</v>
      </c>
      <c r="Y59" s="667"/>
    </row>
    <row r="60" spans="1:25" x14ac:dyDescent="0.25">
      <c r="N60" s="2293">
        <v>43155</v>
      </c>
      <c r="O60" s="890">
        <v>120143.92235467877</v>
      </c>
      <c r="P60" s="890">
        <v>-113999.15617348709</v>
      </c>
      <c r="Q60" s="890">
        <v>39968.495000000003</v>
      </c>
      <c r="R60" s="891">
        <v>0</v>
      </c>
      <c r="S60" s="890">
        <v>367.09561663077415</v>
      </c>
      <c r="T60" s="890">
        <v>42507.480827840147</v>
      </c>
      <c r="U60" s="890"/>
      <c r="V60" s="890">
        <f t="shared" si="0"/>
        <v>42.507480827840148</v>
      </c>
      <c r="Y60" s="667"/>
    </row>
    <row r="61" spans="1:25" x14ac:dyDescent="0.25">
      <c r="N61" s="2293">
        <v>43156</v>
      </c>
      <c r="O61" s="890">
        <v>124627.88796286529</v>
      </c>
      <c r="P61" s="890">
        <v>-120307.18643589856</v>
      </c>
      <c r="Q61" s="890">
        <v>42154.235000000001</v>
      </c>
      <c r="R61" s="891">
        <v>0</v>
      </c>
      <c r="S61" s="890">
        <v>347.12626407331533</v>
      </c>
      <c r="T61" s="890">
        <v>46051.774485443595</v>
      </c>
      <c r="U61" s="890"/>
      <c r="V61" s="890">
        <f t="shared" si="0"/>
        <v>46.051774485443595</v>
      </c>
      <c r="Y61" s="667"/>
    </row>
    <row r="62" spans="1:25" x14ac:dyDescent="0.25">
      <c r="N62" s="2293">
        <v>43157</v>
      </c>
      <c r="O62" s="890">
        <v>125152.750290115</v>
      </c>
      <c r="P62" s="890">
        <v>-121248.22375454857</v>
      </c>
      <c r="Q62" s="890">
        <v>42364.445</v>
      </c>
      <c r="R62" s="891">
        <v>0</v>
      </c>
      <c r="S62" s="890">
        <v>357.2629761052039</v>
      </c>
      <c r="T62" s="890">
        <v>52149.470138071927</v>
      </c>
      <c r="U62" s="890"/>
      <c r="V62" s="890">
        <f t="shared" si="0"/>
        <v>52.149470138071926</v>
      </c>
      <c r="Y62" s="667"/>
    </row>
    <row r="63" spans="1:25" x14ac:dyDescent="0.25">
      <c r="N63" s="2293">
        <v>43158</v>
      </c>
      <c r="O63" s="890">
        <v>126055.58497731829</v>
      </c>
      <c r="P63" s="890">
        <v>-113157.98838885459</v>
      </c>
      <c r="Q63" s="890">
        <v>42333.292000000001</v>
      </c>
      <c r="R63" s="891">
        <v>0</v>
      </c>
      <c r="S63" s="890">
        <v>355.79955448073798</v>
      </c>
      <c r="T63" s="890">
        <v>55898.598244150569</v>
      </c>
      <c r="U63" s="890"/>
      <c r="V63" s="890">
        <f t="shared" si="0"/>
        <v>55.89859824415057</v>
      </c>
      <c r="Y63" s="667"/>
    </row>
    <row r="64" spans="1:25" x14ac:dyDescent="0.25">
      <c r="N64" s="2293">
        <v>43159</v>
      </c>
      <c r="O64" s="890">
        <v>126252.74818018779</v>
      </c>
      <c r="P64" s="890">
        <v>-114444.26735622971</v>
      </c>
      <c r="Q64" s="890">
        <v>42042.182999999997</v>
      </c>
      <c r="R64" s="891">
        <v>0</v>
      </c>
      <c r="S64" s="890">
        <v>352.24720713732762</v>
      </c>
      <c r="T64" s="890">
        <v>54452.973216329541</v>
      </c>
      <c r="U64" s="890"/>
      <c r="V64" s="890">
        <f t="shared" si="0"/>
        <v>54.452973216329539</v>
      </c>
      <c r="Y64" s="667"/>
    </row>
    <row r="65" spans="14:25" x14ac:dyDescent="0.25">
      <c r="N65" s="2293">
        <v>43160</v>
      </c>
      <c r="O65" s="890">
        <v>118859.92404262054</v>
      </c>
      <c r="P65" s="890">
        <v>-104563.85905686254</v>
      </c>
      <c r="Q65" s="890">
        <v>38972.368999999999</v>
      </c>
      <c r="R65" s="891">
        <v>0</v>
      </c>
      <c r="S65" s="890">
        <v>347.92691800011886</v>
      </c>
      <c r="T65" s="890">
        <v>51844.586167716472</v>
      </c>
      <c r="U65" s="890"/>
      <c r="V65" s="890">
        <f t="shared" si="0"/>
        <v>51.844586167716471</v>
      </c>
      <c r="Y65" s="667"/>
    </row>
    <row r="66" spans="14:25" x14ac:dyDescent="0.25">
      <c r="N66" s="2293">
        <v>43161</v>
      </c>
      <c r="O66" s="890">
        <v>110275.46049161303</v>
      </c>
      <c r="P66" s="890">
        <v>-97288.805781200557</v>
      </c>
      <c r="Q66" s="890">
        <v>38519.883000000002</v>
      </c>
      <c r="R66" s="891">
        <v>0</v>
      </c>
      <c r="S66" s="890">
        <v>353.00763866731984</v>
      </c>
      <c r="T66" s="890">
        <v>49583.889912607017</v>
      </c>
      <c r="U66" s="890"/>
      <c r="V66" s="890">
        <f t="shared" si="0"/>
        <v>49.58388991260702</v>
      </c>
      <c r="Y66" s="667"/>
    </row>
    <row r="67" spans="14:25" x14ac:dyDescent="0.25">
      <c r="N67" s="2293">
        <v>43162</v>
      </c>
      <c r="O67" s="890">
        <v>116628.6760206773</v>
      </c>
      <c r="P67" s="890">
        <v>-103750.72159510497</v>
      </c>
      <c r="Q67" s="890">
        <v>31718.452000000001</v>
      </c>
      <c r="R67" s="891">
        <v>0</v>
      </c>
      <c r="S67" s="890">
        <v>341.51043488045843</v>
      </c>
      <c r="T67" s="890">
        <v>43928.190615342828</v>
      </c>
      <c r="U67" s="890"/>
      <c r="V67" s="890">
        <f t="shared" si="0"/>
        <v>43.928190615342828</v>
      </c>
      <c r="Y67" s="667"/>
    </row>
    <row r="68" spans="14:25" x14ac:dyDescent="0.25">
      <c r="N68" s="2293">
        <v>43163</v>
      </c>
      <c r="O68" s="890">
        <v>112749.94197700178</v>
      </c>
      <c r="P68" s="890">
        <v>-97033.701867285577</v>
      </c>
      <c r="Q68" s="890">
        <v>27571.039000000001</v>
      </c>
      <c r="R68" s="891">
        <v>0</v>
      </c>
      <c r="S68" s="890">
        <v>337.05511029086949</v>
      </c>
      <c r="T68" s="890">
        <v>41744.671341556867</v>
      </c>
      <c r="U68" s="890"/>
      <c r="V68" s="890">
        <f t="shared" si="0"/>
        <v>41.744671341556867</v>
      </c>
      <c r="Y68" s="667"/>
    </row>
    <row r="69" spans="14:25" x14ac:dyDescent="0.25">
      <c r="N69" s="2293">
        <v>43164</v>
      </c>
      <c r="O69" s="890">
        <v>115019.89239371243</v>
      </c>
      <c r="P69" s="890">
        <v>-97486.315012132094</v>
      </c>
      <c r="Q69" s="890">
        <v>25839.434000000001</v>
      </c>
      <c r="R69" s="891">
        <v>0</v>
      </c>
      <c r="S69" s="890">
        <v>358.3219384359773</v>
      </c>
      <c r="T69" s="890">
        <v>42986.414551134425</v>
      </c>
      <c r="U69" s="890"/>
      <c r="V69" s="890">
        <f t="shared" si="0"/>
        <v>42.986414551134423</v>
      </c>
      <c r="Y69" s="667"/>
    </row>
    <row r="70" spans="14:25" x14ac:dyDescent="0.25">
      <c r="N70" s="2293">
        <v>43165</v>
      </c>
      <c r="O70" s="890">
        <v>107151.31026479587</v>
      </c>
      <c r="P70" s="890">
        <v>-86407.895347610509</v>
      </c>
      <c r="Q70" s="890">
        <v>24200.799999999999</v>
      </c>
      <c r="R70" s="891">
        <v>-2305.6529999999998</v>
      </c>
      <c r="S70" s="890">
        <v>360.75303069791653</v>
      </c>
      <c r="T70" s="890">
        <v>43055.111003480844</v>
      </c>
      <c r="U70" s="890"/>
      <c r="V70" s="890">
        <f t="shared" si="0"/>
        <v>43.055111003480846</v>
      </c>
      <c r="Y70" s="667"/>
    </row>
    <row r="71" spans="14:25" x14ac:dyDescent="0.25">
      <c r="N71" s="2293">
        <v>43166</v>
      </c>
      <c r="O71" s="890">
        <v>101232.79987340436</v>
      </c>
      <c r="P71" s="890">
        <v>-85107.981854626021</v>
      </c>
      <c r="Q71" s="890">
        <v>23188.957999999999</v>
      </c>
      <c r="R71" s="891">
        <v>-2881.7280000000001</v>
      </c>
      <c r="S71" s="890">
        <v>355.36790963722035</v>
      </c>
      <c r="T71" s="890">
        <v>38831.35950592217</v>
      </c>
      <c r="U71" s="890"/>
      <c r="V71" s="890">
        <f t="shared" ref="V71:V134" si="1">T71/1000</f>
        <v>38.831359505922173</v>
      </c>
      <c r="Y71" s="667"/>
    </row>
    <row r="72" spans="14:25" x14ac:dyDescent="0.25">
      <c r="N72" s="2293">
        <v>43167</v>
      </c>
      <c r="O72" s="890">
        <v>97078.807891127755</v>
      </c>
      <c r="P72" s="890">
        <v>-79432.174279987332</v>
      </c>
      <c r="Q72" s="890">
        <v>18460.091</v>
      </c>
      <c r="R72" s="891">
        <v>-2878.5810000000001</v>
      </c>
      <c r="S72" s="890">
        <v>362.69172613662317</v>
      </c>
      <c r="T72" s="890">
        <v>34212.950179756568</v>
      </c>
      <c r="U72" s="890"/>
      <c r="V72" s="890">
        <f t="shared" si="1"/>
        <v>34.212950179756568</v>
      </c>
      <c r="Y72" s="667"/>
    </row>
    <row r="73" spans="14:25" x14ac:dyDescent="0.25">
      <c r="N73" s="2293">
        <v>43168</v>
      </c>
      <c r="O73" s="890">
        <v>99814.451946407848</v>
      </c>
      <c r="P73" s="890">
        <v>-80187.814115413013</v>
      </c>
      <c r="Q73" s="890">
        <v>15203.884</v>
      </c>
      <c r="R73" s="891">
        <v>-3363.105</v>
      </c>
      <c r="S73" s="890">
        <v>360.62467605585181</v>
      </c>
      <c r="T73" s="890">
        <v>32359.219639127496</v>
      </c>
      <c r="U73" s="890"/>
      <c r="V73" s="890">
        <f t="shared" si="1"/>
        <v>32.359219639127495</v>
      </c>
      <c r="Y73" s="667"/>
    </row>
    <row r="74" spans="14:25" x14ac:dyDescent="0.25">
      <c r="N74" s="2293">
        <v>43169</v>
      </c>
      <c r="O74" s="890">
        <v>99260.003164890804</v>
      </c>
      <c r="P74" s="890">
        <v>-80296.86570313324</v>
      </c>
      <c r="Q74" s="890">
        <v>13482.102999999999</v>
      </c>
      <c r="R74" s="891">
        <v>-4278.6689999999999</v>
      </c>
      <c r="S74" s="890">
        <v>358.79783676720808</v>
      </c>
      <c r="T74" s="890">
        <v>26294.335306985777</v>
      </c>
      <c r="U74" s="890"/>
      <c r="V74" s="890">
        <f t="shared" si="1"/>
        <v>26.294335306985776</v>
      </c>
      <c r="Y74" s="667"/>
    </row>
    <row r="75" spans="14:25" x14ac:dyDescent="0.25">
      <c r="N75" s="2293">
        <v>43170</v>
      </c>
      <c r="O75" s="890">
        <v>99491.014874986824</v>
      </c>
      <c r="P75" s="890">
        <v>-79818.604283152221</v>
      </c>
      <c r="Q75" s="890">
        <v>12341.217000000001</v>
      </c>
      <c r="R75" s="891">
        <v>-4279.3890000000001</v>
      </c>
      <c r="S75" s="890">
        <v>351.14297169027282</v>
      </c>
      <c r="T75" s="890">
        <v>24100.159005455123</v>
      </c>
      <c r="U75" s="890"/>
      <c r="V75" s="890">
        <f t="shared" si="1"/>
        <v>24.100159005455122</v>
      </c>
      <c r="Y75" s="667"/>
    </row>
    <row r="76" spans="14:25" x14ac:dyDescent="0.25">
      <c r="N76" s="2293">
        <v>43171</v>
      </c>
      <c r="O76" s="890">
        <v>97175.00791222704</v>
      </c>
      <c r="P76" s="890">
        <v>-79393.171220592907</v>
      </c>
      <c r="Q76" s="890">
        <v>10139.280000000001</v>
      </c>
      <c r="R76" s="891">
        <v>-3625.6480000000001</v>
      </c>
      <c r="S76" s="890">
        <v>354.78151739783135</v>
      </c>
      <c r="T76" s="890">
        <v>27826.631837870067</v>
      </c>
      <c r="U76" s="890"/>
      <c r="V76" s="890">
        <f t="shared" si="1"/>
        <v>27.826631837870067</v>
      </c>
      <c r="Y76" s="667"/>
    </row>
    <row r="77" spans="14:25" x14ac:dyDescent="0.25">
      <c r="N77" s="2293">
        <v>43172</v>
      </c>
      <c r="O77" s="890">
        <v>96118.732988711898</v>
      </c>
      <c r="P77" s="890">
        <v>-79523.762000211005</v>
      </c>
      <c r="Q77" s="890">
        <v>10422.648999999999</v>
      </c>
      <c r="R77" s="891">
        <v>-956.13599999999997</v>
      </c>
      <c r="S77" s="890">
        <v>351.49909472200886</v>
      </c>
      <c r="T77" s="890">
        <v>27169.403909607223</v>
      </c>
      <c r="U77" s="890"/>
      <c r="V77" s="890">
        <f t="shared" si="1"/>
        <v>27.169403909607222</v>
      </c>
      <c r="Y77" s="667"/>
    </row>
    <row r="78" spans="14:25" x14ac:dyDescent="0.25">
      <c r="N78" s="2293">
        <v>43173</v>
      </c>
      <c r="O78" s="890">
        <v>108489.09484122798</v>
      </c>
      <c r="P78" s="890">
        <v>-87873.162780884057</v>
      </c>
      <c r="Q78" s="890">
        <v>13656.325000000001</v>
      </c>
      <c r="R78" s="891">
        <v>-4873.4530000000004</v>
      </c>
      <c r="S78" s="890">
        <v>355.04479564393796</v>
      </c>
      <c r="T78" s="890">
        <v>30636.717491723037</v>
      </c>
      <c r="U78" s="890"/>
      <c r="V78" s="890">
        <f t="shared" si="1"/>
        <v>30.636717491723036</v>
      </c>
      <c r="Y78" s="667"/>
    </row>
    <row r="79" spans="14:25" x14ac:dyDescent="0.25">
      <c r="N79" s="2293">
        <v>43174</v>
      </c>
      <c r="O79" s="890">
        <v>104944.36649435594</v>
      </c>
      <c r="P79" s="890">
        <v>-81983.41175229456</v>
      </c>
      <c r="Q79" s="890">
        <v>15171.204</v>
      </c>
      <c r="R79" s="891">
        <v>-5361.4709999999995</v>
      </c>
      <c r="S79" s="890">
        <v>370.54967051843875</v>
      </c>
      <c r="T79" s="890">
        <v>29709.241773153779</v>
      </c>
      <c r="U79" s="890"/>
      <c r="V79" s="890">
        <f t="shared" si="1"/>
        <v>29.709241773153778</v>
      </c>
      <c r="Y79" s="667"/>
    </row>
    <row r="80" spans="14:25" x14ac:dyDescent="0.25">
      <c r="N80" s="2293">
        <v>43175</v>
      </c>
      <c r="O80" s="890">
        <v>98958.18124274713</v>
      </c>
      <c r="P80" s="890">
        <v>-79903.69237261315</v>
      </c>
      <c r="Q80" s="890">
        <v>15550.335999999999</v>
      </c>
      <c r="R80" s="891">
        <v>-5263.4210000000003</v>
      </c>
      <c r="S80" s="890">
        <v>367.93246011663319</v>
      </c>
      <c r="T80" s="890">
        <v>31775.819513574261</v>
      </c>
      <c r="U80" s="890"/>
      <c r="V80" s="890">
        <f t="shared" si="1"/>
        <v>31.775819513574262</v>
      </c>
      <c r="Y80" s="667"/>
    </row>
    <row r="81" spans="14:25" x14ac:dyDescent="0.25">
      <c r="N81" s="2293">
        <v>43176</v>
      </c>
      <c r="O81" s="890">
        <v>100902.96022787214</v>
      </c>
      <c r="P81" s="890">
        <v>-79307.824665049062</v>
      </c>
      <c r="Q81" s="890">
        <v>16459.751</v>
      </c>
      <c r="R81" s="891">
        <v>-1517.672</v>
      </c>
      <c r="S81" s="890">
        <v>352.28886169565521</v>
      </c>
      <c r="T81" s="890">
        <v>36601.536823755741</v>
      </c>
      <c r="U81" s="890"/>
      <c r="V81" s="890">
        <f t="shared" si="1"/>
        <v>36.601536823755744</v>
      </c>
      <c r="Y81" s="667"/>
    </row>
    <row r="82" spans="14:25" x14ac:dyDescent="0.25">
      <c r="N82" s="2293">
        <v>43177</v>
      </c>
      <c r="O82" s="890">
        <v>101091.93374828569</v>
      </c>
      <c r="P82" s="890">
        <v>-78283.71558181243</v>
      </c>
      <c r="Q82" s="890">
        <v>18304.812000000002</v>
      </c>
      <c r="R82" s="891">
        <v>-1500.846</v>
      </c>
      <c r="S82" s="890">
        <v>342.83488777734146</v>
      </c>
      <c r="T82" s="890">
        <v>40941.477272441014</v>
      </c>
      <c r="U82" s="890"/>
      <c r="V82" s="890">
        <f t="shared" si="1"/>
        <v>40.941477272441013</v>
      </c>
      <c r="Y82" s="667"/>
    </row>
    <row r="83" spans="14:25" x14ac:dyDescent="0.25">
      <c r="N83" s="2293">
        <v>43178</v>
      </c>
      <c r="O83" s="890">
        <v>105868.89545310687</v>
      </c>
      <c r="P83" s="890">
        <v>-80887.254984703017</v>
      </c>
      <c r="Q83" s="890">
        <v>20238.278999999999</v>
      </c>
      <c r="R83" s="891">
        <v>-409.96</v>
      </c>
      <c r="S83" s="890">
        <v>347.98864917403108</v>
      </c>
      <c r="T83" s="890">
        <v>43875.96098284937</v>
      </c>
      <c r="U83" s="890"/>
      <c r="V83" s="890">
        <f t="shared" si="1"/>
        <v>43.875960982849371</v>
      </c>
      <c r="Y83" s="667"/>
    </row>
    <row r="84" spans="14:25" x14ac:dyDescent="0.25">
      <c r="N84" s="2293">
        <v>43179</v>
      </c>
      <c r="O84" s="890">
        <v>101775.65354995252</v>
      </c>
      <c r="P84" s="890">
        <v>-79996.048106340328</v>
      </c>
      <c r="Q84" s="890">
        <v>18119.931</v>
      </c>
      <c r="R84" s="891">
        <v>0</v>
      </c>
      <c r="S84" s="890">
        <v>361.97052785972835</v>
      </c>
      <c r="T84" s="890">
        <v>41536.582747472552</v>
      </c>
      <c r="U84" s="890"/>
      <c r="V84" s="890">
        <f t="shared" si="1"/>
        <v>41.536582747472551</v>
      </c>
      <c r="Y84" s="667"/>
    </row>
    <row r="85" spans="14:25" x14ac:dyDescent="0.25">
      <c r="N85" s="2293">
        <v>43180</v>
      </c>
      <c r="O85" s="890">
        <v>107123.13429686677</v>
      </c>
      <c r="P85" s="890">
        <v>-88043.133241903153</v>
      </c>
      <c r="Q85" s="890">
        <v>19133.505000000001</v>
      </c>
      <c r="R85" s="891">
        <v>0</v>
      </c>
      <c r="S85" s="890">
        <v>336.37129600408468</v>
      </c>
      <c r="T85" s="890">
        <v>41408.745408744377</v>
      </c>
      <c r="U85" s="890"/>
      <c r="V85" s="890">
        <f t="shared" si="1"/>
        <v>41.408745408744373</v>
      </c>
      <c r="Y85" s="667"/>
    </row>
    <row r="86" spans="14:25" x14ac:dyDescent="0.25">
      <c r="N86" s="2293">
        <v>43181</v>
      </c>
      <c r="O86" s="890">
        <v>106179.34170271127</v>
      </c>
      <c r="P86" s="890">
        <v>-86344.837008123213</v>
      </c>
      <c r="Q86" s="890">
        <v>16064.962</v>
      </c>
      <c r="R86" s="891">
        <v>0</v>
      </c>
      <c r="S86" s="890">
        <v>337.87312938906695</v>
      </c>
      <c r="T86" s="890">
        <v>37573.922128245729</v>
      </c>
      <c r="U86" s="890"/>
      <c r="V86" s="890">
        <f t="shared" si="1"/>
        <v>37.573922128245727</v>
      </c>
      <c r="Y86" s="667"/>
    </row>
    <row r="87" spans="14:25" x14ac:dyDescent="0.25">
      <c r="N87" s="2293">
        <v>43182</v>
      </c>
      <c r="O87" s="890">
        <v>105797.23810528537</v>
      </c>
      <c r="P87" s="890">
        <v>-84373.960333368494</v>
      </c>
      <c r="Q87" s="890">
        <v>16008.317999999999</v>
      </c>
      <c r="R87" s="891">
        <v>-621.61900000000003</v>
      </c>
      <c r="S87" s="890">
        <v>346.24132764361894</v>
      </c>
      <c r="T87" s="890">
        <v>37353.310295972391</v>
      </c>
      <c r="U87" s="890"/>
      <c r="V87" s="890">
        <f t="shared" si="1"/>
        <v>37.353310295972392</v>
      </c>
      <c r="Y87" s="667"/>
    </row>
    <row r="88" spans="14:25" x14ac:dyDescent="0.25">
      <c r="N88" s="2293">
        <v>43183</v>
      </c>
      <c r="O88" s="890">
        <v>99958.83848507228</v>
      </c>
      <c r="P88" s="890">
        <v>-77992.988711889426</v>
      </c>
      <c r="Q88" s="890">
        <v>11483.333000000001</v>
      </c>
      <c r="R88" s="891">
        <v>-1240.748</v>
      </c>
      <c r="S88" s="890">
        <v>334.911212847667</v>
      </c>
      <c r="T88" s="890">
        <v>29290.768986139912</v>
      </c>
      <c r="U88" s="890"/>
      <c r="V88" s="890">
        <f t="shared" si="1"/>
        <v>29.290768986139913</v>
      </c>
      <c r="Y88" s="667"/>
    </row>
    <row r="89" spans="14:25" x14ac:dyDescent="0.25">
      <c r="N89" s="2293">
        <v>43184</v>
      </c>
      <c r="O89" s="890">
        <v>102464.06477476528</v>
      </c>
      <c r="P89" s="890">
        <v>-81630.239476738047</v>
      </c>
      <c r="Q89" s="890">
        <v>11713.620999999999</v>
      </c>
      <c r="R89" s="891">
        <v>-1773.6869999999999</v>
      </c>
      <c r="S89" s="890">
        <v>335.60774477129877</v>
      </c>
      <c r="T89" s="890">
        <v>31323.485401584217</v>
      </c>
      <c r="U89" s="890"/>
      <c r="V89" s="890">
        <f t="shared" si="1"/>
        <v>31.323485401584218</v>
      </c>
      <c r="Y89" s="667"/>
    </row>
    <row r="90" spans="14:25" x14ac:dyDescent="0.25">
      <c r="N90" s="2293">
        <v>43185</v>
      </c>
      <c r="O90" s="890">
        <v>104094.59542145795</v>
      </c>
      <c r="P90" s="890">
        <v>-82939.194007806727</v>
      </c>
      <c r="Q90" s="890">
        <v>13513.522999999999</v>
      </c>
      <c r="R90" s="891">
        <v>-677.01499999999999</v>
      </c>
      <c r="S90" s="890">
        <v>334.78163375761551</v>
      </c>
      <c r="T90" s="890">
        <v>36763.187464217204</v>
      </c>
      <c r="U90" s="890"/>
      <c r="V90" s="890">
        <f t="shared" si="1"/>
        <v>36.763187464217204</v>
      </c>
      <c r="Y90" s="667"/>
    </row>
    <row r="91" spans="14:25" x14ac:dyDescent="0.25">
      <c r="N91" s="2293">
        <v>43186</v>
      </c>
      <c r="O91" s="890">
        <v>106815.80440974787</v>
      </c>
      <c r="P91" s="890">
        <v>-84397.160037978698</v>
      </c>
      <c r="Q91" s="890">
        <v>13169.169</v>
      </c>
      <c r="R91" s="891">
        <v>0</v>
      </c>
      <c r="S91" s="890">
        <v>343.77153315764048</v>
      </c>
      <c r="T91" s="890">
        <v>35210.845068172814</v>
      </c>
      <c r="U91" s="890"/>
      <c r="V91" s="890">
        <f t="shared" si="1"/>
        <v>35.210845068172816</v>
      </c>
      <c r="Y91" s="667"/>
    </row>
    <row r="92" spans="14:25" x14ac:dyDescent="0.25">
      <c r="N92" s="2293">
        <v>43187</v>
      </c>
      <c r="O92" s="890">
        <v>103057.57252874777</v>
      </c>
      <c r="P92" s="890">
        <v>-80826.971199493622</v>
      </c>
      <c r="Q92" s="890">
        <v>9888.5120000000006</v>
      </c>
      <c r="R92" s="891">
        <v>0</v>
      </c>
      <c r="S92" s="890">
        <v>346.12689487801316</v>
      </c>
      <c r="T92" s="890">
        <v>31624.568922625673</v>
      </c>
      <c r="U92" s="890"/>
      <c r="V92" s="890">
        <f t="shared" si="1"/>
        <v>31.624568922625674</v>
      </c>
      <c r="Y92" s="667"/>
    </row>
    <row r="93" spans="14:25" x14ac:dyDescent="0.25">
      <c r="N93" s="2293">
        <v>43188</v>
      </c>
      <c r="O93" s="890">
        <v>100414.00991665787</v>
      </c>
      <c r="P93" s="890">
        <v>-81771.523367443835</v>
      </c>
      <c r="Q93" s="890">
        <v>9394.8829999999998</v>
      </c>
      <c r="R93" s="891">
        <v>0</v>
      </c>
      <c r="S93" s="890">
        <v>350.13190018435893</v>
      </c>
      <c r="T93" s="890">
        <v>29470.19771179885</v>
      </c>
      <c r="U93" s="890"/>
      <c r="V93" s="890">
        <f t="shared" si="1"/>
        <v>29.47019771179885</v>
      </c>
      <c r="Y93" s="667"/>
    </row>
    <row r="94" spans="14:25" x14ac:dyDescent="0.25">
      <c r="N94" s="2293">
        <v>43189</v>
      </c>
      <c r="O94" s="890">
        <v>100208.47768751977</v>
      </c>
      <c r="P94" s="890">
        <v>-80838.769912438016</v>
      </c>
      <c r="Q94" s="890">
        <v>7874.8580000000002</v>
      </c>
      <c r="R94" s="891">
        <v>0</v>
      </c>
      <c r="S94" s="890">
        <v>337.00098307188625</v>
      </c>
      <c r="T94" s="890">
        <v>24797.161645614342</v>
      </c>
      <c r="U94" s="890"/>
      <c r="V94" s="890">
        <f t="shared" si="1"/>
        <v>24.797161645614342</v>
      </c>
      <c r="Y94" s="667"/>
    </row>
    <row r="95" spans="14:25" x14ac:dyDescent="0.25">
      <c r="N95" s="2293">
        <v>43190</v>
      </c>
      <c r="O95" s="890">
        <v>100129.41027534551</v>
      </c>
      <c r="P95" s="890">
        <v>-80400.446249604385</v>
      </c>
      <c r="Q95" s="890">
        <v>3529.2869999999998</v>
      </c>
      <c r="R95" s="891">
        <v>-1687.49</v>
      </c>
      <c r="S95" s="890">
        <v>334.52304530555512</v>
      </c>
      <c r="T95" s="890">
        <v>23261.852133735247</v>
      </c>
      <c r="U95" s="890"/>
      <c r="V95" s="890">
        <f t="shared" si="1"/>
        <v>23.261852133735246</v>
      </c>
      <c r="Y95" s="667"/>
    </row>
    <row r="96" spans="14:25" x14ac:dyDescent="0.25">
      <c r="N96" s="2293">
        <v>43191</v>
      </c>
      <c r="O96" s="890">
        <v>105592.30298554701</v>
      </c>
      <c r="P96" s="890">
        <v>-79915.449941977015</v>
      </c>
      <c r="Q96" s="890">
        <v>0</v>
      </c>
      <c r="R96" s="891">
        <v>-3440.527</v>
      </c>
      <c r="S96" s="890">
        <v>324.23999955160122</v>
      </c>
      <c r="T96" s="890">
        <v>24957.251370825124</v>
      </c>
      <c r="U96" s="890"/>
      <c r="V96" s="890">
        <f t="shared" si="1"/>
        <v>24.957251370825123</v>
      </c>
      <c r="Y96" s="667"/>
    </row>
    <row r="97" spans="14:25" x14ac:dyDescent="0.25">
      <c r="N97" s="2293">
        <v>43192</v>
      </c>
      <c r="O97" s="890">
        <v>110424.21879945142</v>
      </c>
      <c r="P97" s="890">
        <v>-81199.657136828784</v>
      </c>
      <c r="Q97" s="890">
        <v>0</v>
      </c>
      <c r="R97" s="891">
        <v>-4691.424</v>
      </c>
      <c r="S97" s="890">
        <v>324.30323116097037</v>
      </c>
      <c r="T97" s="890">
        <v>24998.054154503792</v>
      </c>
      <c r="U97" s="890"/>
      <c r="V97" s="890">
        <f t="shared" si="1"/>
        <v>24.998054154503791</v>
      </c>
      <c r="Y97" s="667"/>
    </row>
    <row r="98" spans="14:25" x14ac:dyDescent="0.25">
      <c r="N98" s="2293">
        <v>43193</v>
      </c>
      <c r="O98" s="890">
        <v>111749.30794387595</v>
      </c>
      <c r="P98" s="890">
        <v>-79352.318810001059</v>
      </c>
      <c r="Q98" s="890">
        <v>0</v>
      </c>
      <c r="R98" s="891">
        <v>-4622.5659999999998</v>
      </c>
      <c r="S98" s="890">
        <v>321.97171539447402</v>
      </c>
      <c r="T98" s="890">
        <v>22851.361444452014</v>
      </c>
      <c r="U98" s="890"/>
      <c r="V98" s="890">
        <f t="shared" si="1"/>
        <v>22.851361444452014</v>
      </c>
      <c r="Y98" s="667"/>
    </row>
    <row r="99" spans="14:25" x14ac:dyDescent="0.25">
      <c r="N99" s="2293">
        <v>43194</v>
      </c>
      <c r="O99" s="890">
        <v>106518.6834054225</v>
      </c>
      <c r="P99" s="890">
        <v>-82179.516826669482</v>
      </c>
      <c r="Q99" s="890">
        <v>0</v>
      </c>
      <c r="R99" s="891">
        <v>-7901.2889999999998</v>
      </c>
      <c r="S99" s="890">
        <v>327.08248713757843</v>
      </c>
      <c r="T99" s="890">
        <v>20346.018197308076</v>
      </c>
      <c r="U99" s="890"/>
      <c r="V99" s="890">
        <f t="shared" si="1"/>
        <v>20.346018197308076</v>
      </c>
      <c r="Y99" s="667"/>
    </row>
    <row r="100" spans="14:25" x14ac:dyDescent="0.25">
      <c r="N100" s="2293">
        <v>43195</v>
      </c>
      <c r="O100" s="890">
        <v>106087.7497626332</v>
      </c>
      <c r="P100" s="890">
        <v>-82855.154552167951</v>
      </c>
      <c r="Q100" s="890">
        <v>0</v>
      </c>
      <c r="R100" s="891">
        <v>-5601.2120000000004</v>
      </c>
      <c r="S100" s="890">
        <v>345.22907205237135</v>
      </c>
      <c r="T100" s="890">
        <v>21310.789155086164</v>
      </c>
      <c r="U100" s="890"/>
      <c r="V100" s="890">
        <f t="shared" si="1"/>
        <v>21.310789155086162</v>
      </c>
      <c r="Y100" s="667"/>
    </row>
    <row r="101" spans="14:25" x14ac:dyDescent="0.25">
      <c r="N101" s="2293">
        <v>43196</v>
      </c>
      <c r="O101" s="890">
        <v>111941.17628441819</v>
      </c>
      <c r="P101" s="890">
        <v>-87213.940289060047</v>
      </c>
      <c r="Q101" s="890">
        <v>203.06100000000001</v>
      </c>
      <c r="R101" s="891">
        <v>-4371.1180000000004</v>
      </c>
      <c r="S101" s="890">
        <v>347.71808502898244</v>
      </c>
      <c r="T101" s="890">
        <v>22627.702136523374</v>
      </c>
      <c r="U101" s="890"/>
      <c r="V101" s="890">
        <f t="shared" si="1"/>
        <v>22.627702136523375</v>
      </c>
      <c r="Y101" s="667"/>
    </row>
    <row r="102" spans="14:25" x14ac:dyDescent="0.25">
      <c r="N102" s="2293">
        <v>43197</v>
      </c>
      <c r="O102" s="890">
        <v>112963.73140626648</v>
      </c>
      <c r="P102" s="890">
        <v>-87987.033442346248</v>
      </c>
      <c r="Q102" s="890">
        <v>0</v>
      </c>
      <c r="R102" s="891">
        <v>-4072.3719999999998</v>
      </c>
      <c r="S102" s="890">
        <v>341.03381695081754</v>
      </c>
      <c r="T102" s="890">
        <v>18348.626620997617</v>
      </c>
      <c r="U102" s="890"/>
      <c r="V102" s="890">
        <f t="shared" si="1"/>
        <v>18.348626620997617</v>
      </c>
      <c r="Y102" s="667"/>
    </row>
    <row r="103" spans="14:25" x14ac:dyDescent="0.25">
      <c r="N103" s="2293">
        <v>43198</v>
      </c>
      <c r="O103" s="890">
        <v>110152.94440341809</v>
      </c>
      <c r="P103" s="890">
        <v>-83854.404473045681</v>
      </c>
      <c r="Q103" s="890">
        <v>0</v>
      </c>
      <c r="R103" s="891">
        <v>-6674.88</v>
      </c>
      <c r="S103" s="890">
        <v>341.26644756476173</v>
      </c>
      <c r="T103" s="890">
        <v>18709.503052675784</v>
      </c>
      <c r="U103" s="890"/>
      <c r="V103" s="890">
        <f t="shared" si="1"/>
        <v>18.709503052675785</v>
      </c>
      <c r="Y103" s="667"/>
    </row>
    <row r="104" spans="14:25" x14ac:dyDescent="0.25">
      <c r="N104" s="2293">
        <v>43199</v>
      </c>
      <c r="O104" s="890">
        <v>110778.2033969828</v>
      </c>
      <c r="P104" s="890">
        <v>-85950.125540668843</v>
      </c>
      <c r="Q104" s="890">
        <v>0</v>
      </c>
      <c r="R104" s="891">
        <v>-8595.1689999999999</v>
      </c>
      <c r="S104" s="890">
        <v>348.96728227923688</v>
      </c>
      <c r="T104" s="890">
        <v>17601.747447518639</v>
      </c>
      <c r="U104" s="890"/>
      <c r="V104" s="890">
        <f t="shared" si="1"/>
        <v>17.60174744751864</v>
      </c>
      <c r="Y104" s="667"/>
    </row>
    <row r="105" spans="14:25" x14ac:dyDescent="0.25">
      <c r="N105" s="2293">
        <v>43200</v>
      </c>
      <c r="O105" s="890">
        <v>111673.21658402786</v>
      </c>
      <c r="P105" s="890">
        <v>-86952.939128600061</v>
      </c>
      <c r="Q105" s="890">
        <v>0</v>
      </c>
      <c r="R105" s="891">
        <v>-8309.3529999999992</v>
      </c>
      <c r="S105" s="890">
        <v>356.71843164314373</v>
      </c>
      <c r="T105" s="890">
        <v>16444.18026669031</v>
      </c>
      <c r="U105" s="890"/>
      <c r="V105" s="890">
        <f t="shared" si="1"/>
        <v>16.44418026669031</v>
      </c>
      <c r="Y105" s="667"/>
    </row>
    <row r="106" spans="14:25" x14ac:dyDescent="0.25">
      <c r="N106" s="2293">
        <v>43201</v>
      </c>
      <c r="O106" s="890">
        <v>109937.44382318811</v>
      </c>
      <c r="P106" s="890">
        <v>-86990.090726869923</v>
      </c>
      <c r="Q106" s="890">
        <v>0</v>
      </c>
      <c r="R106" s="891">
        <v>-8565.1949999999997</v>
      </c>
      <c r="S106" s="890">
        <v>351.89569419267463</v>
      </c>
      <c r="T106" s="890">
        <v>15901.200810068356</v>
      </c>
      <c r="U106" s="890"/>
      <c r="V106" s="890">
        <f t="shared" si="1"/>
        <v>15.901200810068357</v>
      </c>
      <c r="Y106" s="667"/>
    </row>
    <row r="107" spans="14:25" x14ac:dyDescent="0.25">
      <c r="N107" s="2293">
        <v>43202</v>
      </c>
      <c r="O107" s="890">
        <v>112235.25793860112</v>
      </c>
      <c r="P107" s="890">
        <v>-88409.757358371135</v>
      </c>
      <c r="Q107" s="890">
        <v>0</v>
      </c>
      <c r="R107" s="891">
        <v>-9320.3629999999994</v>
      </c>
      <c r="S107" s="890">
        <v>360.11658334785341</v>
      </c>
      <c r="T107" s="890">
        <v>14410.762167950612</v>
      </c>
      <c r="U107" s="890"/>
      <c r="V107" s="890">
        <f t="shared" si="1"/>
        <v>14.410762167950612</v>
      </c>
      <c r="Y107" s="667"/>
    </row>
    <row r="108" spans="14:25" x14ac:dyDescent="0.25">
      <c r="N108" s="2293">
        <v>43203</v>
      </c>
      <c r="O108" s="890">
        <v>110905.81284945669</v>
      </c>
      <c r="P108" s="890">
        <v>-88733.909695115522</v>
      </c>
      <c r="Q108" s="890">
        <v>0</v>
      </c>
      <c r="R108" s="891">
        <v>-10573.697</v>
      </c>
      <c r="S108" s="890">
        <v>359.38887166205097</v>
      </c>
      <c r="T108" s="890">
        <v>14789.232595329544</v>
      </c>
      <c r="U108" s="890"/>
      <c r="V108" s="890">
        <f t="shared" si="1"/>
        <v>14.789232595329544</v>
      </c>
      <c r="Y108" s="667"/>
    </row>
    <row r="109" spans="14:25" x14ac:dyDescent="0.25">
      <c r="N109" s="2293">
        <v>43204</v>
      </c>
      <c r="O109" s="890">
        <v>112066.94166051272</v>
      </c>
      <c r="P109" s="890">
        <v>-86502.717586243278</v>
      </c>
      <c r="Q109" s="890">
        <v>0</v>
      </c>
      <c r="R109" s="891">
        <v>-11001.117</v>
      </c>
      <c r="S109" s="890">
        <v>358.46933933455404</v>
      </c>
      <c r="T109" s="890">
        <v>12571.089306133539</v>
      </c>
      <c r="U109" s="890"/>
      <c r="V109" s="890">
        <f t="shared" si="1"/>
        <v>12.571089306133539</v>
      </c>
      <c r="Y109" s="667"/>
    </row>
    <row r="110" spans="14:25" x14ac:dyDescent="0.25">
      <c r="N110" s="2293">
        <v>43205</v>
      </c>
      <c r="O110" s="890">
        <v>111997.43643844288</v>
      </c>
      <c r="P110" s="890">
        <v>-88238.070471568732</v>
      </c>
      <c r="Q110" s="890">
        <v>0</v>
      </c>
      <c r="R110" s="891">
        <v>-10628.464</v>
      </c>
      <c r="S110" s="890">
        <v>355.43650936235605</v>
      </c>
      <c r="T110" s="890">
        <v>12363.841984572129</v>
      </c>
      <c r="U110" s="890"/>
      <c r="V110" s="890">
        <f t="shared" si="1"/>
        <v>12.363841984572129</v>
      </c>
      <c r="Y110" s="667"/>
    </row>
    <row r="111" spans="14:25" x14ac:dyDescent="0.25">
      <c r="N111" s="2293">
        <v>43206</v>
      </c>
      <c r="O111" s="890">
        <v>111730.40616098743</v>
      </c>
      <c r="P111" s="890">
        <v>-87957.052431691103</v>
      </c>
      <c r="Q111" s="890">
        <v>0</v>
      </c>
      <c r="R111" s="891">
        <v>-10329.163</v>
      </c>
      <c r="S111" s="890">
        <v>353.23876712094562</v>
      </c>
      <c r="T111" s="890">
        <v>15302.284347044337</v>
      </c>
      <c r="U111" s="890"/>
      <c r="V111" s="890">
        <f t="shared" si="1"/>
        <v>15.302284347044337</v>
      </c>
      <c r="Y111" s="667"/>
    </row>
    <row r="112" spans="14:25" x14ac:dyDescent="0.25">
      <c r="N112" s="2293">
        <v>43207</v>
      </c>
      <c r="O112" s="890">
        <v>113404.97309842811</v>
      </c>
      <c r="P112" s="890">
        <v>-88677.896402574115</v>
      </c>
      <c r="Q112" s="890">
        <v>0</v>
      </c>
      <c r="R112" s="891">
        <v>-9972.7009999999991</v>
      </c>
      <c r="S112" s="890">
        <v>352.6867345847412</v>
      </c>
      <c r="T112" s="890">
        <v>15211.655982275926</v>
      </c>
      <c r="U112" s="890"/>
      <c r="V112" s="890">
        <f t="shared" si="1"/>
        <v>15.211655982275927</v>
      </c>
      <c r="Y112" s="667"/>
    </row>
    <row r="113" spans="14:25" x14ac:dyDescent="0.25">
      <c r="N113" s="2293">
        <v>43208</v>
      </c>
      <c r="O113" s="890">
        <v>114004.59436649436</v>
      </c>
      <c r="P113" s="890">
        <v>-88819.90399831206</v>
      </c>
      <c r="Q113" s="890">
        <v>0</v>
      </c>
      <c r="R113" s="891">
        <v>-10644.306</v>
      </c>
      <c r="S113" s="890">
        <v>355.21915056759843</v>
      </c>
      <c r="T113" s="890">
        <v>14518.254358445811</v>
      </c>
      <c r="U113" s="890"/>
      <c r="V113" s="890">
        <f t="shared" si="1"/>
        <v>14.518254358445811</v>
      </c>
      <c r="Y113" s="667"/>
    </row>
    <row r="114" spans="14:25" x14ac:dyDescent="0.25">
      <c r="N114" s="2293">
        <v>43209</v>
      </c>
      <c r="O114" s="890">
        <v>114599.57062981329</v>
      </c>
      <c r="P114" s="890">
        <v>-87627.699124380219</v>
      </c>
      <c r="Q114" s="890">
        <v>0</v>
      </c>
      <c r="R114" s="891">
        <v>-14136.928</v>
      </c>
      <c r="S114" s="890">
        <v>353.67116992211083</v>
      </c>
      <c r="T114" s="890">
        <v>13171.177058142719</v>
      </c>
      <c r="U114" s="890"/>
      <c r="V114" s="890">
        <f t="shared" si="1"/>
        <v>13.171177058142719</v>
      </c>
      <c r="Y114" s="667"/>
    </row>
    <row r="115" spans="14:25" x14ac:dyDescent="0.25">
      <c r="N115" s="2293">
        <v>43210</v>
      </c>
      <c r="O115" s="890">
        <v>113949.14231459014</v>
      </c>
      <c r="P115" s="890">
        <v>-88324.139677181141</v>
      </c>
      <c r="Q115" s="890">
        <v>0</v>
      </c>
      <c r="R115" s="891">
        <v>-15570.437</v>
      </c>
      <c r="S115" s="890">
        <v>358.21934521473571</v>
      </c>
      <c r="T115" s="890">
        <v>12109.339685178154</v>
      </c>
      <c r="U115" s="890"/>
      <c r="V115" s="890">
        <f t="shared" si="1"/>
        <v>12.109339685178155</v>
      </c>
      <c r="Y115" s="667"/>
    </row>
    <row r="116" spans="14:25" x14ac:dyDescent="0.25">
      <c r="N116" s="2293">
        <v>43211</v>
      </c>
      <c r="O116" s="890">
        <v>114620.19305833947</v>
      </c>
      <c r="P116" s="890">
        <v>-88849.022048739324</v>
      </c>
      <c r="Q116" s="890">
        <v>0</v>
      </c>
      <c r="R116" s="891">
        <v>-16306.004999999999</v>
      </c>
      <c r="S116" s="890">
        <v>349.73857014503511</v>
      </c>
      <c r="T116" s="890">
        <v>10077.745883711585</v>
      </c>
      <c r="U116" s="890"/>
      <c r="V116" s="890">
        <f t="shared" si="1"/>
        <v>10.077745883711584</v>
      </c>
      <c r="Y116" s="667"/>
    </row>
    <row r="117" spans="14:25" x14ac:dyDescent="0.25">
      <c r="N117" s="2293">
        <v>43212</v>
      </c>
      <c r="O117" s="890">
        <v>115356.0924148117</v>
      </c>
      <c r="P117" s="890">
        <v>-88932.990821816653</v>
      </c>
      <c r="Q117" s="890">
        <v>0</v>
      </c>
      <c r="R117" s="891">
        <v>-16321.959000000001</v>
      </c>
      <c r="S117" s="890">
        <v>355.75545120808818</v>
      </c>
      <c r="T117" s="890">
        <v>10138.759590783482</v>
      </c>
      <c r="U117" s="890"/>
      <c r="V117" s="890">
        <f t="shared" si="1"/>
        <v>10.138759590783483</v>
      </c>
      <c r="Y117" s="667"/>
    </row>
    <row r="118" spans="14:25" x14ac:dyDescent="0.25">
      <c r="N118" s="2293">
        <v>43213</v>
      </c>
      <c r="O118" s="890">
        <v>118016.26437387911</v>
      </c>
      <c r="P118" s="890">
        <v>-87578.566304462511</v>
      </c>
      <c r="Q118" s="890">
        <v>0</v>
      </c>
      <c r="R118" s="891">
        <v>-18179.717000000001</v>
      </c>
      <c r="S118" s="890">
        <v>363.85786504147285</v>
      </c>
      <c r="T118" s="890">
        <v>12331.19201586145</v>
      </c>
      <c r="U118" s="890"/>
      <c r="V118" s="890">
        <f t="shared" si="1"/>
        <v>12.331192015861451</v>
      </c>
      <c r="Y118" s="667"/>
    </row>
    <row r="119" spans="14:25" x14ac:dyDescent="0.25">
      <c r="N119" s="2293">
        <v>43214</v>
      </c>
      <c r="O119" s="890">
        <v>112296.36670534866</v>
      </c>
      <c r="P119" s="890">
        <v>-85983.231353518306</v>
      </c>
      <c r="Q119" s="890">
        <v>0</v>
      </c>
      <c r="R119" s="891">
        <v>-14803.227000000001</v>
      </c>
      <c r="S119" s="890">
        <v>361.05278445673099</v>
      </c>
      <c r="T119" s="890">
        <v>12740.778560699389</v>
      </c>
      <c r="U119" s="890"/>
      <c r="V119" s="890">
        <f t="shared" si="1"/>
        <v>12.74077856069939</v>
      </c>
      <c r="Y119" s="667"/>
    </row>
    <row r="120" spans="14:25" x14ac:dyDescent="0.25">
      <c r="N120" s="2293">
        <v>43215</v>
      </c>
      <c r="O120" s="890">
        <v>114278.28568414392</v>
      </c>
      <c r="P120" s="890">
        <v>-88133.399092731299</v>
      </c>
      <c r="Q120" s="890">
        <v>283.92099999999999</v>
      </c>
      <c r="R120" s="891">
        <v>-14043.544</v>
      </c>
      <c r="S120" s="890">
        <v>366.48631074135142</v>
      </c>
      <c r="T120" s="890">
        <v>12494.41122185116</v>
      </c>
      <c r="U120" s="890"/>
      <c r="V120" s="890">
        <f t="shared" si="1"/>
        <v>12.494411221851159</v>
      </c>
      <c r="Y120" s="667"/>
    </row>
    <row r="121" spans="14:25" x14ac:dyDescent="0.25">
      <c r="N121" s="2293">
        <v>43216</v>
      </c>
      <c r="O121" s="890">
        <v>115223.47083025637</v>
      </c>
      <c r="P121" s="890">
        <v>-88470.03481379892</v>
      </c>
      <c r="Q121" s="890">
        <v>0</v>
      </c>
      <c r="R121" s="891">
        <v>-13695.83</v>
      </c>
      <c r="S121" s="890">
        <v>361.58435332686952</v>
      </c>
      <c r="T121" s="890">
        <v>14109.420617444282</v>
      </c>
      <c r="U121" s="890"/>
      <c r="V121" s="890">
        <f t="shared" si="1"/>
        <v>14.109420617444282</v>
      </c>
      <c r="Y121" s="667"/>
    </row>
    <row r="122" spans="14:25" x14ac:dyDescent="0.25">
      <c r="N122" s="2293">
        <v>43217</v>
      </c>
      <c r="O122" s="890">
        <v>113906.87203291488</v>
      </c>
      <c r="P122" s="890">
        <v>-86937.309842810428</v>
      </c>
      <c r="Q122" s="890">
        <v>0</v>
      </c>
      <c r="R122" s="891">
        <v>-13670.07</v>
      </c>
      <c r="S122" s="890">
        <v>357.90043936815295</v>
      </c>
      <c r="T122" s="890">
        <v>13175.85437461748</v>
      </c>
      <c r="U122" s="890"/>
      <c r="V122" s="890">
        <f t="shared" si="1"/>
        <v>13.175854374617479</v>
      </c>
      <c r="Y122" s="667"/>
    </row>
    <row r="123" spans="14:25" x14ac:dyDescent="0.25">
      <c r="N123" s="2293">
        <v>43218</v>
      </c>
      <c r="O123" s="890">
        <v>111597.81517037663</v>
      </c>
      <c r="P123" s="890">
        <v>-85813.084713577395</v>
      </c>
      <c r="Q123" s="890">
        <v>0</v>
      </c>
      <c r="R123" s="891">
        <v>-13646.707</v>
      </c>
      <c r="S123" s="890">
        <v>351.90080372290953</v>
      </c>
      <c r="T123" s="890">
        <v>10460.251524382393</v>
      </c>
      <c r="U123" s="890"/>
      <c r="V123" s="890">
        <f t="shared" si="1"/>
        <v>10.460251524382393</v>
      </c>
      <c r="Y123" s="667"/>
    </row>
    <row r="124" spans="14:25" x14ac:dyDescent="0.25">
      <c r="N124" s="2293">
        <v>43219</v>
      </c>
      <c r="O124" s="890">
        <v>110087.46808735099</v>
      </c>
      <c r="P124" s="890">
        <v>-86277.213841122473</v>
      </c>
      <c r="Q124" s="890">
        <v>0</v>
      </c>
      <c r="R124" s="891">
        <v>-13739.652</v>
      </c>
      <c r="S124" s="890">
        <v>349.54325152187732</v>
      </c>
      <c r="T124" s="890">
        <v>9509.3573911171952</v>
      </c>
      <c r="U124" s="890"/>
      <c r="V124" s="890">
        <f t="shared" si="1"/>
        <v>9.5093573911171951</v>
      </c>
      <c r="Y124" s="667"/>
    </row>
    <row r="125" spans="14:25" x14ac:dyDescent="0.25">
      <c r="N125" s="2293">
        <v>43220</v>
      </c>
      <c r="O125" s="890">
        <v>109906.96592467562</v>
      </c>
      <c r="P125" s="890">
        <v>-86403.552062453848</v>
      </c>
      <c r="Q125" s="890">
        <v>0</v>
      </c>
      <c r="R125" s="891">
        <v>-14609.888000000001</v>
      </c>
      <c r="S125" s="890">
        <v>361.07651824908851</v>
      </c>
      <c r="T125" s="890">
        <v>10346.839966596304</v>
      </c>
      <c r="U125" s="890"/>
      <c r="V125" s="890">
        <f t="shared" si="1"/>
        <v>10.346839966596304</v>
      </c>
      <c r="Y125" s="667"/>
    </row>
    <row r="126" spans="14:25" x14ac:dyDescent="0.25">
      <c r="N126" s="2293">
        <v>43221</v>
      </c>
      <c r="O126" s="890">
        <v>104718.98301508599</v>
      </c>
      <c r="P126" s="890">
        <v>-84065.130288005064</v>
      </c>
      <c r="Q126" s="890">
        <v>0</v>
      </c>
      <c r="R126" s="891">
        <v>-8369.1479999999992</v>
      </c>
      <c r="S126" s="890">
        <v>344.08189185583598</v>
      </c>
      <c r="T126" s="890">
        <v>10910.149434498308</v>
      </c>
      <c r="U126" s="890"/>
      <c r="V126" s="890">
        <f t="shared" si="1"/>
        <v>10.910149434498308</v>
      </c>
      <c r="Y126" s="667"/>
    </row>
    <row r="127" spans="14:25" x14ac:dyDescent="0.25">
      <c r="N127" s="2293">
        <v>43222</v>
      </c>
      <c r="O127" s="890">
        <v>120320.13187045047</v>
      </c>
      <c r="P127" s="890">
        <v>-102893.13535183038</v>
      </c>
      <c r="Q127" s="890">
        <v>910.31299999999999</v>
      </c>
      <c r="R127" s="891">
        <v>-9217.0609999999997</v>
      </c>
      <c r="S127" s="890">
        <v>349.39311073365644</v>
      </c>
      <c r="T127" s="890">
        <v>11694.640746882567</v>
      </c>
      <c r="U127" s="890"/>
      <c r="V127" s="890">
        <f t="shared" si="1"/>
        <v>11.694640746882568</v>
      </c>
      <c r="Y127" s="667"/>
    </row>
    <row r="128" spans="14:25" x14ac:dyDescent="0.25">
      <c r="N128" s="2293">
        <v>43223</v>
      </c>
      <c r="O128" s="890">
        <v>124483.04146006962</v>
      </c>
      <c r="P128" s="890">
        <v>-104659.54953054119</v>
      </c>
      <c r="Q128" s="890">
        <v>0</v>
      </c>
      <c r="R128" s="891">
        <v>-8604.875</v>
      </c>
      <c r="S128" s="890">
        <v>357.39256638558663</v>
      </c>
      <c r="T128" s="890">
        <v>12105.601748672383</v>
      </c>
      <c r="U128" s="890"/>
      <c r="V128" s="890">
        <f t="shared" si="1"/>
        <v>12.105601748672383</v>
      </c>
      <c r="Y128" s="667"/>
    </row>
    <row r="129" spans="14:25" x14ac:dyDescent="0.25">
      <c r="N129" s="2293">
        <v>43224</v>
      </c>
      <c r="O129" s="890">
        <v>123268.85641945353</v>
      </c>
      <c r="P129" s="890">
        <v>-101254.22407426944</v>
      </c>
      <c r="Q129" s="890">
        <v>0</v>
      </c>
      <c r="R129" s="891">
        <v>-9665.1949999999997</v>
      </c>
      <c r="S129" s="890">
        <v>363.0159378719531</v>
      </c>
      <c r="T129" s="890">
        <v>11693.688709967269</v>
      </c>
      <c r="U129" s="890"/>
      <c r="V129" s="890">
        <f t="shared" si="1"/>
        <v>11.693688709967269</v>
      </c>
      <c r="Y129" s="667"/>
    </row>
    <row r="130" spans="14:25" x14ac:dyDescent="0.25">
      <c r="N130" s="2293">
        <v>43225</v>
      </c>
      <c r="O130" s="890">
        <v>126145.3360059078</v>
      </c>
      <c r="P130" s="890">
        <v>-102765.11868340542</v>
      </c>
      <c r="Q130" s="890">
        <v>0</v>
      </c>
      <c r="R130" s="891">
        <v>-12816.286</v>
      </c>
      <c r="S130" s="890">
        <v>356.51536350043261</v>
      </c>
      <c r="T130" s="890">
        <v>9915.734629886505</v>
      </c>
      <c r="U130" s="890"/>
      <c r="V130" s="890">
        <f t="shared" si="1"/>
        <v>9.9157346298865043</v>
      </c>
      <c r="Y130" s="667"/>
    </row>
    <row r="131" spans="14:25" x14ac:dyDescent="0.25">
      <c r="N131" s="2293">
        <v>43226</v>
      </c>
      <c r="O131" s="890">
        <v>125586.1789218272</v>
      </c>
      <c r="P131" s="890">
        <v>-102533.89598058867</v>
      </c>
      <c r="Q131" s="890">
        <v>0</v>
      </c>
      <c r="R131" s="891">
        <v>-14801.834000000001</v>
      </c>
      <c r="S131" s="890">
        <v>354.88574116870342</v>
      </c>
      <c r="T131" s="890">
        <v>10059.511671361193</v>
      </c>
      <c r="U131" s="890"/>
      <c r="V131" s="890">
        <f t="shared" si="1"/>
        <v>10.059511671361193</v>
      </c>
      <c r="Y131" s="667"/>
    </row>
    <row r="132" spans="14:25" x14ac:dyDescent="0.25">
      <c r="N132" s="2293">
        <v>43227</v>
      </c>
      <c r="O132" s="890">
        <v>122370.77012343076</v>
      </c>
      <c r="P132" s="890">
        <v>-97689.320603439177</v>
      </c>
      <c r="Q132" s="890">
        <v>0</v>
      </c>
      <c r="R132" s="891">
        <v>-12805.665000000001</v>
      </c>
      <c r="S132" s="890">
        <v>360.2973915265398</v>
      </c>
      <c r="T132" s="890">
        <v>10779.877497400426</v>
      </c>
      <c r="U132" s="890"/>
      <c r="V132" s="890">
        <f t="shared" si="1"/>
        <v>10.779877497400426</v>
      </c>
      <c r="Y132" s="667"/>
    </row>
    <row r="133" spans="14:25" x14ac:dyDescent="0.25">
      <c r="N133" s="2293">
        <v>43228</v>
      </c>
      <c r="O133" s="890">
        <v>112108.97457537716</v>
      </c>
      <c r="P133" s="890">
        <v>-88245.152442240738</v>
      </c>
      <c r="Q133" s="890">
        <v>0</v>
      </c>
      <c r="R133" s="891">
        <v>-15901.998</v>
      </c>
      <c r="S133" s="890">
        <v>351.25551377361779</v>
      </c>
      <c r="T133" s="890">
        <v>10448.240170094548</v>
      </c>
      <c r="U133" s="890"/>
      <c r="V133" s="890">
        <f t="shared" si="1"/>
        <v>10.448240170094548</v>
      </c>
      <c r="Y133" s="667"/>
    </row>
    <row r="134" spans="14:25" x14ac:dyDescent="0.25">
      <c r="N134" s="2293">
        <v>43229</v>
      </c>
      <c r="O134" s="890">
        <v>109509.07796181033</v>
      </c>
      <c r="P134" s="890">
        <v>-86229.264690368189</v>
      </c>
      <c r="Q134" s="890">
        <v>0</v>
      </c>
      <c r="R134" s="891">
        <v>-13218.404</v>
      </c>
      <c r="S134" s="890">
        <v>344.30030255711625</v>
      </c>
      <c r="T134" s="890">
        <v>11584.315550194742</v>
      </c>
      <c r="U134" s="890"/>
      <c r="V134" s="890">
        <f t="shared" si="1"/>
        <v>11.584315550194741</v>
      </c>
      <c r="Y134" s="667"/>
    </row>
    <row r="135" spans="14:25" x14ac:dyDescent="0.25">
      <c r="N135" s="2293">
        <v>43230</v>
      </c>
      <c r="O135" s="890">
        <v>112769.90188838486</v>
      </c>
      <c r="P135" s="890">
        <v>-87861.849351197394</v>
      </c>
      <c r="Q135" s="890">
        <v>0</v>
      </c>
      <c r="R135" s="891">
        <v>-13713.264999999999</v>
      </c>
      <c r="S135" s="890">
        <v>346.22320965170582</v>
      </c>
      <c r="T135" s="890">
        <v>11576.176794693249</v>
      </c>
      <c r="U135" s="890"/>
      <c r="V135" s="890">
        <f t="shared" ref="V135:V198" si="2">T135/1000</f>
        <v>11.576176794693248</v>
      </c>
      <c r="Y135" s="667"/>
    </row>
    <row r="136" spans="14:25" x14ac:dyDescent="0.25">
      <c r="N136" s="2293">
        <v>43231</v>
      </c>
      <c r="O136" s="890">
        <v>114205.95632450681</v>
      </c>
      <c r="P136" s="890">
        <v>-90542.772444350674</v>
      </c>
      <c r="Q136" s="890">
        <v>162.774</v>
      </c>
      <c r="R136" s="891">
        <v>-12508.831</v>
      </c>
      <c r="S136" s="890">
        <v>327.08273450477907</v>
      </c>
      <c r="T136" s="890">
        <v>11660.79426683169</v>
      </c>
      <c r="U136" s="890"/>
      <c r="V136" s="890">
        <f t="shared" si="2"/>
        <v>11.66079426683169</v>
      </c>
      <c r="Y136" s="667"/>
    </row>
    <row r="137" spans="14:25" x14ac:dyDescent="0.25">
      <c r="N137" s="2293">
        <v>43232</v>
      </c>
      <c r="O137" s="890">
        <v>116404.26205295918</v>
      </c>
      <c r="P137" s="890">
        <v>-93152.765059605445</v>
      </c>
      <c r="Q137" s="890">
        <v>0</v>
      </c>
      <c r="R137" s="891">
        <v>-13872.05</v>
      </c>
      <c r="S137" s="890">
        <v>325.35888032005494</v>
      </c>
      <c r="T137" s="890">
        <v>9652.1691581000523</v>
      </c>
      <c r="U137" s="890"/>
      <c r="V137" s="890">
        <f t="shared" si="2"/>
        <v>9.6521691581000528</v>
      </c>
      <c r="Y137" s="667"/>
    </row>
    <row r="138" spans="14:25" x14ac:dyDescent="0.25">
      <c r="N138" s="2293">
        <v>43233</v>
      </c>
      <c r="O138" s="890">
        <v>116396.70429370187</v>
      </c>
      <c r="P138" s="890">
        <v>-92625.191475894084</v>
      </c>
      <c r="Q138" s="890">
        <v>0</v>
      </c>
      <c r="R138" s="891">
        <v>-13916.316999999999</v>
      </c>
      <c r="S138" s="890">
        <v>322.89468446282922</v>
      </c>
      <c r="T138" s="890">
        <v>9982.0908138910581</v>
      </c>
      <c r="U138" s="890"/>
      <c r="V138" s="890">
        <f t="shared" si="2"/>
        <v>9.9820908138910589</v>
      </c>
      <c r="Y138" s="667"/>
    </row>
    <row r="139" spans="14:25" x14ac:dyDescent="0.25">
      <c r="N139" s="2293">
        <v>43234</v>
      </c>
      <c r="O139" s="890">
        <v>116126.15043780991</v>
      </c>
      <c r="P139" s="890">
        <v>-91366.107184302135</v>
      </c>
      <c r="Q139" s="890">
        <v>0</v>
      </c>
      <c r="R139" s="891">
        <v>-14330.050999999999</v>
      </c>
      <c r="S139" s="890">
        <v>325.48313248637572</v>
      </c>
      <c r="T139" s="890">
        <v>11618.385813590103</v>
      </c>
      <c r="U139" s="890"/>
      <c r="V139" s="890">
        <f t="shared" si="2"/>
        <v>11.618385813590102</v>
      </c>
      <c r="Y139" s="667"/>
    </row>
    <row r="140" spans="14:25" x14ac:dyDescent="0.25">
      <c r="N140" s="2293">
        <v>43235</v>
      </c>
      <c r="O140" s="890">
        <v>116015.67781411542</v>
      </c>
      <c r="P140" s="890">
        <v>-92200.391391497003</v>
      </c>
      <c r="Q140" s="890">
        <v>0</v>
      </c>
      <c r="R140" s="891">
        <v>-12259.505999999999</v>
      </c>
      <c r="S140" s="890">
        <v>321.67824333262359</v>
      </c>
      <c r="T140" s="890">
        <v>12374.773491825179</v>
      </c>
      <c r="U140" s="890"/>
      <c r="V140" s="890">
        <f t="shared" si="2"/>
        <v>12.374773491825179</v>
      </c>
      <c r="Y140" s="667"/>
    </row>
    <row r="141" spans="14:25" x14ac:dyDescent="0.25">
      <c r="N141" s="2293">
        <v>43236</v>
      </c>
      <c r="O141" s="890">
        <v>112778.83848507227</v>
      </c>
      <c r="P141" s="890">
        <v>-86057.952315645118</v>
      </c>
      <c r="Q141" s="890">
        <v>82.596999999999994</v>
      </c>
      <c r="R141" s="891">
        <v>-12800.209000000001</v>
      </c>
      <c r="S141" s="890">
        <v>346.19805175514858</v>
      </c>
      <c r="T141" s="890">
        <v>12965.771128261407</v>
      </c>
      <c r="U141" s="890"/>
      <c r="V141" s="890">
        <f t="shared" si="2"/>
        <v>12.965771128261407</v>
      </c>
      <c r="Y141" s="667"/>
    </row>
    <row r="142" spans="14:25" x14ac:dyDescent="0.25">
      <c r="N142" s="2293">
        <v>43237</v>
      </c>
      <c r="O142" s="890">
        <v>108021.78605338116</v>
      </c>
      <c r="P142" s="890">
        <v>-82640.904103808425</v>
      </c>
      <c r="Q142" s="890">
        <v>0</v>
      </c>
      <c r="R142" s="891">
        <v>-12179.273999999999</v>
      </c>
      <c r="S142" s="890">
        <v>354.18472746986623</v>
      </c>
      <c r="T142" s="890">
        <v>13221.140852544899</v>
      </c>
      <c r="U142" s="890"/>
      <c r="V142" s="890">
        <f t="shared" si="2"/>
        <v>13.221140852544899</v>
      </c>
      <c r="Y142" s="667"/>
    </row>
    <row r="143" spans="14:25" x14ac:dyDescent="0.25">
      <c r="N143" s="2293">
        <v>43238</v>
      </c>
      <c r="O143" s="890">
        <v>102447.79301614093</v>
      </c>
      <c r="P143" s="890">
        <v>-82489.54953054119</v>
      </c>
      <c r="Q143" s="890">
        <v>0</v>
      </c>
      <c r="R143" s="891">
        <v>-11896.023999999999</v>
      </c>
      <c r="S143" s="890">
        <v>368.44722234177749</v>
      </c>
      <c r="T143" s="890">
        <v>12291.009058469499</v>
      </c>
      <c r="U143" s="890"/>
      <c r="V143" s="890">
        <f t="shared" si="2"/>
        <v>12.291009058469498</v>
      </c>
      <c r="Y143" s="667"/>
    </row>
    <row r="144" spans="14:25" x14ac:dyDescent="0.25">
      <c r="N144" s="2293">
        <v>43239</v>
      </c>
      <c r="O144" s="890">
        <v>120678.27618947146</v>
      </c>
      <c r="P144" s="890">
        <v>-98446.940605549113</v>
      </c>
      <c r="Q144" s="890">
        <v>0</v>
      </c>
      <c r="R144" s="891">
        <v>-12055.555</v>
      </c>
      <c r="S144" s="890">
        <v>359.65447334698456</v>
      </c>
      <c r="T144" s="890">
        <v>10379.228093822529</v>
      </c>
      <c r="U144" s="890"/>
      <c r="V144" s="890">
        <f t="shared" si="2"/>
        <v>10.379228093822528</v>
      </c>
      <c r="Y144" s="667"/>
    </row>
    <row r="145" spans="14:25" x14ac:dyDescent="0.25">
      <c r="N145" s="2293">
        <v>43240</v>
      </c>
      <c r="O145" s="890">
        <v>122438.99989450365</v>
      </c>
      <c r="P145" s="890">
        <v>-99026.877307732895</v>
      </c>
      <c r="Q145" s="890">
        <v>0</v>
      </c>
      <c r="R145" s="891">
        <v>-12055.513000000001</v>
      </c>
      <c r="S145" s="890">
        <v>362.38856378967085</v>
      </c>
      <c r="T145" s="890">
        <v>10596.414177221452</v>
      </c>
      <c r="U145" s="890"/>
      <c r="V145" s="890">
        <f t="shared" si="2"/>
        <v>10.596414177221451</v>
      </c>
      <c r="Y145" s="667"/>
    </row>
    <row r="146" spans="14:25" x14ac:dyDescent="0.25">
      <c r="N146" s="2293">
        <v>43241</v>
      </c>
      <c r="O146" s="890">
        <v>114304.11752294547</v>
      </c>
      <c r="P146" s="890">
        <v>-90413.928684460392</v>
      </c>
      <c r="Q146" s="890">
        <v>0</v>
      </c>
      <c r="R146" s="891">
        <v>-12070.922</v>
      </c>
      <c r="S146" s="890">
        <v>370.27467159118004</v>
      </c>
      <c r="T146" s="890">
        <v>12198.106560026303</v>
      </c>
      <c r="U146" s="890"/>
      <c r="V146" s="890">
        <f t="shared" si="2"/>
        <v>12.198106560026302</v>
      </c>
      <c r="Y146" s="667"/>
    </row>
    <row r="147" spans="14:25" x14ac:dyDescent="0.25">
      <c r="N147" s="2293">
        <v>43242</v>
      </c>
      <c r="O147" s="890">
        <v>104304.1523367444</v>
      </c>
      <c r="P147" s="890">
        <v>-79827.853149066359</v>
      </c>
      <c r="Q147" s="890">
        <v>0</v>
      </c>
      <c r="R147" s="891">
        <v>-12518.724</v>
      </c>
      <c r="S147" s="890">
        <v>367.79957712874875</v>
      </c>
      <c r="T147" s="890">
        <v>11933.265989435882</v>
      </c>
      <c r="U147" s="890"/>
      <c r="V147" s="890">
        <f t="shared" si="2"/>
        <v>11.933265989435883</v>
      </c>
      <c r="Y147" s="667"/>
    </row>
    <row r="148" spans="14:25" x14ac:dyDescent="0.25">
      <c r="N148" s="2293">
        <v>43243</v>
      </c>
      <c r="O148" s="890">
        <v>104011.41259626544</v>
      </c>
      <c r="P148" s="890">
        <v>-82239.773182825214</v>
      </c>
      <c r="Q148" s="890">
        <v>0</v>
      </c>
      <c r="R148" s="891">
        <v>-12320.99</v>
      </c>
      <c r="S148" s="890">
        <v>363.89379123444922</v>
      </c>
      <c r="T148" s="890">
        <v>11659.66182677988</v>
      </c>
      <c r="U148" s="890"/>
      <c r="V148" s="890">
        <f t="shared" si="2"/>
        <v>11.65966182677988</v>
      </c>
      <c r="Y148" s="667"/>
    </row>
    <row r="149" spans="14:25" x14ac:dyDescent="0.25">
      <c r="N149" s="2293">
        <v>43244</v>
      </c>
      <c r="O149" s="890">
        <v>103963.05517459649</v>
      </c>
      <c r="P149" s="890">
        <v>-81384.577487076705</v>
      </c>
      <c r="Q149" s="890">
        <v>0</v>
      </c>
      <c r="R149" s="891">
        <v>-12317.666999999999</v>
      </c>
      <c r="S149" s="890">
        <v>373.94132807352617</v>
      </c>
      <c r="T149" s="890">
        <v>11806.049188426445</v>
      </c>
      <c r="U149" s="890"/>
      <c r="V149" s="890">
        <f t="shared" si="2"/>
        <v>11.806049188426444</v>
      </c>
      <c r="Y149" s="667"/>
    </row>
    <row r="150" spans="14:25" x14ac:dyDescent="0.25">
      <c r="N150" s="2293">
        <v>43245</v>
      </c>
      <c r="O150" s="890">
        <v>104703.25456271759</v>
      </c>
      <c r="P150" s="890">
        <v>-82452.682772444372</v>
      </c>
      <c r="Q150" s="890">
        <v>0</v>
      </c>
      <c r="R150" s="891">
        <v>-12363.637000000001</v>
      </c>
      <c r="S150" s="890">
        <v>380.53101633347831</v>
      </c>
      <c r="T150" s="890">
        <v>11045.877569891525</v>
      </c>
      <c r="U150" s="890"/>
      <c r="V150" s="890">
        <f t="shared" si="2"/>
        <v>11.045877569891525</v>
      </c>
      <c r="Y150" s="667"/>
    </row>
    <row r="151" spans="14:25" x14ac:dyDescent="0.25">
      <c r="N151" s="2293">
        <v>43246</v>
      </c>
      <c r="O151" s="890">
        <v>117888.89334317968</v>
      </c>
      <c r="P151" s="890">
        <v>-94617.661145690465</v>
      </c>
      <c r="Q151" s="890">
        <v>0</v>
      </c>
      <c r="R151" s="891">
        <v>-13163.169</v>
      </c>
      <c r="S151" s="890">
        <v>375.53657417898677</v>
      </c>
      <c r="T151" s="890">
        <v>9382.6721056072201</v>
      </c>
      <c r="U151" s="890"/>
      <c r="V151" s="890">
        <f t="shared" si="2"/>
        <v>9.3826721056072202</v>
      </c>
      <c r="Y151" s="667"/>
    </row>
    <row r="152" spans="14:25" x14ac:dyDescent="0.25">
      <c r="N152" s="2293">
        <v>43247</v>
      </c>
      <c r="O152" s="890">
        <v>119026.59035763267</v>
      </c>
      <c r="P152" s="890">
        <v>-96161.503323135359</v>
      </c>
      <c r="Q152" s="890">
        <v>0</v>
      </c>
      <c r="R152" s="891">
        <v>-13969.55</v>
      </c>
      <c r="S152" s="890">
        <v>373.33198425609362</v>
      </c>
      <c r="T152" s="890">
        <v>9714.8238309494445</v>
      </c>
      <c r="U152" s="890"/>
      <c r="V152" s="890">
        <f t="shared" si="2"/>
        <v>9.7148238309494452</v>
      </c>
      <c r="Y152" s="667"/>
    </row>
    <row r="153" spans="14:25" x14ac:dyDescent="0.25">
      <c r="N153" s="2293">
        <v>43248</v>
      </c>
      <c r="O153" s="890">
        <v>121090.06857263425</v>
      </c>
      <c r="P153" s="890">
        <v>-99687.330942082495</v>
      </c>
      <c r="Q153" s="890">
        <v>0</v>
      </c>
      <c r="R153" s="891">
        <v>-12074.374</v>
      </c>
      <c r="S153" s="890">
        <v>373.75464099514892</v>
      </c>
      <c r="T153" s="890">
        <v>11034.07579862109</v>
      </c>
      <c r="U153" s="890"/>
      <c r="V153" s="890">
        <f t="shared" si="2"/>
        <v>11.034075798621091</v>
      </c>
      <c r="Y153" s="667"/>
    </row>
    <row r="154" spans="14:25" x14ac:dyDescent="0.25">
      <c r="N154" s="2293">
        <v>43249</v>
      </c>
      <c r="O154" s="890">
        <v>121479.41660512713</v>
      </c>
      <c r="P154" s="890">
        <v>-100436.73172275556</v>
      </c>
      <c r="Q154" s="890">
        <v>0</v>
      </c>
      <c r="R154" s="891">
        <v>-11976.407999999999</v>
      </c>
      <c r="S154" s="890">
        <v>360.42206731562061</v>
      </c>
      <c r="T154" s="890">
        <v>11174.971054950591</v>
      </c>
      <c r="U154" s="890"/>
      <c r="V154" s="890">
        <f t="shared" si="2"/>
        <v>11.174971054950591</v>
      </c>
      <c r="Y154" s="667"/>
    </row>
    <row r="155" spans="14:25" x14ac:dyDescent="0.25">
      <c r="N155" s="2293">
        <v>43250</v>
      </c>
      <c r="O155" s="890">
        <v>123124.78636987024</v>
      </c>
      <c r="P155" s="890">
        <v>-99518.43865386644</v>
      </c>
      <c r="Q155" s="890">
        <v>1252.0989999999999</v>
      </c>
      <c r="R155" s="891">
        <v>-13151.119000000001</v>
      </c>
      <c r="S155" s="890">
        <v>359.24409488408202</v>
      </c>
      <c r="T155" s="890">
        <v>11095.606088298062</v>
      </c>
      <c r="U155" s="890"/>
      <c r="V155" s="890">
        <f t="shared" si="2"/>
        <v>11.095606088298062</v>
      </c>
      <c r="Y155" s="667"/>
    </row>
    <row r="156" spans="14:25" x14ac:dyDescent="0.25">
      <c r="N156" s="2293">
        <v>43251</v>
      </c>
      <c r="O156" s="890">
        <v>122177.96075535394</v>
      </c>
      <c r="P156" s="890">
        <v>-96367.633716636774</v>
      </c>
      <c r="Q156" s="890">
        <v>0</v>
      </c>
      <c r="R156" s="891">
        <v>-14403.611000000001</v>
      </c>
      <c r="S156" s="890">
        <v>360.95684790783599</v>
      </c>
      <c r="T156" s="890">
        <v>10892.608195704885</v>
      </c>
      <c r="U156" s="890"/>
      <c r="V156" s="890">
        <f t="shared" si="2"/>
        <v>10.892608195704884</v>
      </c>
      <c r="Y156" s="667"/>
    </row>
    <row r="157" spans="14:25" x14ac:dyDescent="0.25">
      <c r="N157" s="2293">
        <v>43252</v>
      </c>
      <c r="O157" s="890">
        <v>115653.30625593418</v>
      </c>
      <c r="P157" s="890">
        <v>-92302.765059605445</v>
      </c>
      <c r="Q157" s="890">
        <v>0</v>
      </c>
      <c r="R157" s="891">
        <v>-10288.525</v>
      </c>
      <c r="S157" s="890">
        <v>373.39115537414767</v>
      </c>
      <c r="T157" s="890">
        <v>10338.173507119753</v>
      </c>
      <c r="U157" s="890"/>
      <c r="V157" s="890">
        <f t="shared" si="2"/>
        <v>10.338173507119752</v>
      </c>
      <c r="Y157" s="667"/>
    </row>
    <row r="158" spans="14:25" x14ac:dyDescent="0.25">
      <c r="N158" s="2293">
        <v>43253</v>
      </c>
      <c r="O158" s="890">
        <v>115539.94092203819</v>
      </c>
      <c r="P158" s="890">
        <v>-95404.540563350572</v>
      </c>
      <c r="Q158" s="890">
        <v>0</v>
      </c>
      <c r="R158" s="891">
        <v>-10801.521000000001</v>
      </c>
      <c r="S158" s="890">
        <v>365.61681379053033</v>
      </c>
      <c r="T158" s="890">
        <v>8670.9330273027554</v>
      </c>
      <c r="U158" s="890"/>
      <c r="V158" s="890">
        <f t="shared" si="2"/>
        <v>8.6709330273027554</v>
      </c>
      <c r="Y158" s="667"/>
    </row>
    <row r="159" spans="14:25" x14ac:dyDescent="0.25">
      <c r="N159" s="2293">
        <v>43254</v>
      </c>
      <c r="O159" s="890">
        <v>114546.11245912017</v>
      </c>
      <c r="P159" s="890">
        <v>-93932.491824032084</v>
      </c>
      <c r="Q159" s="890">
        <v>0</v>
      </c>
      <c r="R159" s="891">
        <v>-10741.286</v>
      </c>
      <c r="S159" s="890">
        <v>367.90861201342426</v>
      </c>
      <c r="T159" s="890">
        <v>9084.7476260377844</v>
      </c>
      <c r="U159" s="890"/>
      <c r="V159" s="890">
        <f t="shared" si="2"/>
        <v>9.0847476260377835</v>
      </c>
      <c r="Y159" s="667"/>
    </row>
    <row r="160" spans="14:25" x14ac:dyDescent="0.25">
      <c r="N160" s="2293">
        <v>43255</v>
      </c>
      <c r="O160" s="890">
        <v>109175.04800084398</v>
      </c>
      <c r="P160" s="890">
        <v>-87942.873720856631</v>
      </c>
      <c r="Q160" s="890">
        <v>0</v>
      </c>
      <c r="R160" s="891">
        <v>-10386.072</v>
      </c>
      <c r="S160" s="890">
        <v>370.34583137147746</v>
      </c>
      <c r="T160" s="890">
        <v>10831.265891728277</v>
      </c>
      <c r="U160" s="890"/>
      <c r="V160" s="890">
        <f t="shared" si="2"/>
        <v>10.831265891728277</v>
      </c>
      <c r="Y160" s="667"/>
    </row>
    <row r="161" spans="14:25" x14ac:dyDescent="0.25">
      <c r="N161" s="2293">
        <v>43256</v>
      </c>
      <c r="O161" s="890">
        <v>112405.40141365123</v>
      </c>
      <c r="P161" s="890">
        <v>-90231.66895242114</v>
      </c>
      <c r="Q161" s="890">
        <v>0</v>
      </c>
      <c r="R161" s="891">
        <v>-10309.808000000001</v>
      </c>
      <c r="S161" s="890">
        <v>350.28687881158635</v>
      </c>
      <c r="T161" s="890">
        <v>11061.891188793003</v>
      </c>
      <c r="U161" s="890"/>
      <c r="V161" s="890">
        <f t="shared" si="2"/>
        <v>11.061891188793002</v>
      </c>
      <c r="Y161" s="667"/>
    </row>
    <row r="162" spans="14:25" x14ac:dyDescent="0.25">
      <c r="N162" s="2293">
        <v>43257</v>
      </c>
      <c r="O162" s="890">
        <v>111065.394028906</v>
      </c>
      <c r="P162" s="890">
        <v>-89138.329992615254</v>
      </c>
      <c r="Q162" s="890">
        <v>0</v>
      </c>
      <c r="R162" s="891">
        <v>-11183.84</v>
      </c>
      <c r="S162" s="890">
        <v>362.008144358349</v>
      </c>
      <c r="T162" s="890">
        <v>11168.887347625743</v>
      </c>
      <c r="U162" s="890"/>
      <c r="V162" s="890">
        <f t="shared" si="2"/>
        <v>11.168887347625743</v>
      </c>
      <c r="Y162" s="667"/>
    </row>
    <row r="163" spans="14:25" x14ac:dyDescent="0.25">
      <c r="N163" s="2293">
        <v>43258</v>
      </c>
      <c r="O163" s="890">
        <v>112576.61145690473</v>
      </c>
      <c r="P163" s="890">
        <v>-90209.077961810326</v>
      </c>
      <c r="Q163" s="890">
        <v>0</v>
      </c>
      <c r="R163" s="891">
        <v>-10060.290999999999</v>
      </c>
      <c r="S163" s="890">
        <v>365.81357671253312</v>
      </c>
      <c r="T163" s="890">
        <v>12855.631280138759</v>
      </c>
      <c r="U163" s="890"/>
      <c r="V163" s="890">
        <f t="shared" si="2"/>
        <v>12.855631280138759</v>
      </c>
      <c r="Y163" s="667"/>
    </row>
    <row r="164" spans="14:25" x14ac:dyDescent="0.25">
      <c r="N164" s="2293">
        <v>43259</v>
      </c>
      <c r="O164" s="890">
        <v>117464.74206139889</v>
      </c>
      <c r="P164" s="890">
        <v>-94223.074163941346</v>
      </c>
      <c r="Q164" s="890">
        <v>0</v>
      </c>
      <c r="R164" s="891">
        <v>-13054.227000000001</v>
      </c>
      <c r="S164" s="890">
        <v>369.28147916761282</v>
      </c>
      <c r="T164" s="890">
        <v>12219.488283480008</v>
      </c>
      <c r="U164" s="890"/>
      <c r="V164" s="890">
        <f t="shared" si="2"/>
        <v>12.219488283480008</v>
      </c>
      <c r="Y164" s="667"/>
    </row>
    <row r="165" spans="14:25" x14ac:dyDescent="0.25">
      <c r="N165" s="2293">
        <v>43260</v>
      </c>
      <c r="O165" s="890">
        <v>114955.92362063509</v>
      </c>
      <c r="P165" s="890">
        <v>-89755.501635193592</v>
      </c>
      <c r="Q165" s="890">
        <v>0</v>
      </c>
      <c r="R165" s="891">
        <v>-14457.546</v>
      </c>
      <c r="S165" s="890">
        <v>368.64374854439774</v>
      </c>
      <c r="T165" s="890">
        <v>8561.7826181426281</v>
      </c>
      <c r="U165" s="890"/>
      <c r="V165" s="890">
        <f t="shared" si="2"/>
        <v>8.5617826181426278</v>
      </c>
      <c r="Y165" s="667"/>
    </row>
    <row r="166" spans="14:25" x14ac:dyDescent="0.25">
      <c r="N166" s="2293">
        <v>43261</v>
      </c>
      <c r="O166" s="890">
        <v>114845.29275240004</v>
      </c>
      <c r="P166" s="890">
        <v>-89876.591412596274</v>
      </c>
      <c r="Q166" s="890">
        <v>0</v>
      </c>
      <c r="R166" s="891">
        <v>-15123.739</v>
      </c>
      <c r="S166" s="890">
        <v>368.73718947529608</v>
      </c>
      <c r="T166" s="890">
        <v>8898.4291890830264</v>
      </c>
      <c r="U166" s="890"/>
      <c r="V166" s="890">
        <f t="shared" si="2"/>
        <v>8.8984291890830267</v>
      </c>
      <c r="Y166" s="667"/>
    </row>
    <row r="167" spans="14:25" x14ac:dyDescent="0.25">
      <c r="N167" s="2293">
        <v>43262</v>
      </c>
      <c r="O167" s="890">
        <v>110947.30456799243</v>
      </c>
      <c r="P167" s="890">
        <v>-89375.333895980599</v>
      </c>
      <c r="Q167" s="890">
        <v>0</v>
      </c>
      <c r="R167" s="891">
        <v>-12811.991</v>
      </c>
      <c r="S167" s="890">
        <v>376.73871398146707</v>
      </c>
      <c r="T167" s="890">
        <v>11194.724814868136</v>
      </c>
      <c r="U167" s="890"/>
      <c r="V167" s="890">
        <f t="shared" si="2"/>
        <v>11.194724814868136</v>
      </c>
      <c r="Y167" s="667"/>
    </row>
    <row r="168" spans="14:25" x14ac:dyDescent="0.25">
      <c r="N168" s="2293">
        <v>43263</v>
      </c>
      <c r="O168" s="890">
        <v>109280.10022154237</v>
      </c>
      <c r="P168" s="890">
        <v>-79901.150965291687</v>
      </c>
      <c r="Q168" s="890">
        <v>0</v>
      </c>
      <c r="R168" s="891">
        <v>-16592.675999999999</v>
      </c>
      <c r="S168" s="890">
        <v>368.05009565802038</v>
      </c>
      <c r="T168" s="890">
        <v>13085.120717689804</v>
      </c>
      <c r="U168" s="890"/>
      <c r="V168" s="890">
        <f t="shared" si="2"/>
        <v>13.085120717689804</v>
      </c>
      <c r="Y168" s="667"/>
    </row>
    <row r="169" spans="14:25" x14ac:dyDescent="0.25">
      <c r="N169" s="2293">
        <v>43264</v>
      </c>
      <c r="O169" s="890">
        <v>107173.0593944509</v>
      </c>
      <c r="P169" s="890">
        <v>-80380.746914231466</v>
      </c>
      <c r="Q169" s="890">
        <v>0</v>
      </c>
      <c r="R169" s="891">
        <v>-17267.313999999998</v>
      </c>
      <c r="S169" s="890">
        <v>374.57036442683227</v>
      </c>
      <c r="T169" s="890">
        <v>11266.193663229267</v>
      </c>
      <c r="U169" s="890"/>
      <c r="V169" s="890">
        <f t="shared" si="2"/>
        <v>11.266193663229267</v>
      </c>
      <c r="Y169" s="667"/>
    </row>
    <row r="170" spans="14:25" x14ac:dyDescent="0.25">
      <c r="N170" s="2293">
        <v>43265</v>
      </c>
      <c r="O170" s="890">
        <v>102832.0244751556</v>
      </c>
      <c r="P170" s="890">
        <v>-78776.517565144008</v>
      </c>
      <c r="Q170" s="890">
        <v>0</v>
      </c>
      <c r="R170" s="891">
        <v>-13913.681</v>
      </c>
      <c r="S170" s="890">
        <v>375.85046434819731</v>
      </c>
      <c r="T170" s="890">
        <v>11562.634195575656</v>
      </c>
      <c r="U170" s="890"/>
      <c r="V170" s="890">
        <f t="shared" si="2"/>
        <v>11.562634195575656</v>
      </c>
      <c r="Y170" s="667"/>
    </row>
    <row r="171" spans="14:25" x14ac:dyDescent="0.25">
      <c r="N171" s="2293">
        <v>43266</v>
      </c>
      <c r="O171" s="890">
        <v>108893.44445616627</v>
      </c>
      <c r="P171" s="890">
        <v>-78303.82318810001</v>
      </c>
      <c r="Q171" s="890">
        <v>0</v>
      </c>
      <c r="R171" s="891">
        <v>-18497.502</v>
      </c>
      <c r="S171" s="890">
        <v>376.16888440576543</v>
      </c>
      <c r="T171" s="890">
        <v>10847.633072809347</v>
      </c>
      <c r="U171" s="890"/>
      <c r="V171" s="890">
        <f t="shared" si="2"/>
        <v>10.847633072809348</v>
      </c>
      <c r="Y171" s="667"/>
    </row>
    <row r="172" spans="14:25" x14ac:dyDescent="0.25">
      <c r="N172" s="2293">
        <v>43267</v>
      </c>
      <c r="O172" s="890">
        <v>111562.86739107502</v>
      </c>
      <c r="P172" s="890">
        <v>-79782.882160565467</v>
      </c>
      <c r="Q172" s="890">
        <v>0</v>
      </c>
      <c r="R172" s="891">
        <v>-21944.835999999999</v>
      </c>
      <c r="S172" s="890">
        <v>367.80100928314721</v>
      </c>
      <c r="T172" s="890">
        <v>8861.2458689434461</v>
      </c>
      <c r="U172" s="890"/>
      <c r="V172" s="890">
        <f t="shared" si="2"/>
        <v>8.8612458689434455</v>
      </c>
      <c r="Y172" s="667"/>
    </row>
    <row r="173" spans="14:25" x14ac:dyDescent="0.25">
      <c r="N173" s="2293">
        <v>43268</v>
      </c>
      <c r="O173" s="890">
        <v>109248.9861799768</v>
      </c>
      <c r="P173" s="890">
        <v>-80353.233463445518</v>
      </c>
      <c r="Q173" s="890">
        <v>0</v>
      </c>
      <c r="R173" s="891">
        <v>-19332.16</v>
      </c>
      <c r="S173" s="890">
        <v>375.11780935358877</v>
      </c>
      <c r="T173" s="890">
        <v>9087.4433513745062</v>
      </c>
      <c r="U173" s="890"/>
      <c r="V173" s="890">
        <f t="shared" si="2"/>
        <v>9.0874433513745068</v>
      </c>
      <c r="Y173" s="667"/>
    </row>
    <row r="174" spans="14:25" x14ac:dyDescent="0.25">
      <c r="N174" s="2293">
        <v>43269</v>
      </c>
      <c r="O174" s="890">
        <v>105930.27534550057</v>
      </c>
      <c r="P174" s="890">
        <v>-78594.117522945467</v>
      </c>
      <c r="Q174" s="890">
        <v>0</v>
      </c>
      <c r="R174" s="891">
        <v>-19954.487000000001</v>
      </c>
      <c r="S174" s="890">
        <v>372.13055208920156</v>
      </c>
      <c r="T174" s="890">
        <v>10860.933416697842</v>
      </c>
      <c r="U174" s="890"/>
      <c r="V174" s="890">
        <f t="shared" si="2"/>
        <v>10.860933416697842</v>
      </c>
      <c r="Y174" s="667"/>
    </row>
    <row r="175" spans="14:25" x14ac:dyDescent="0.25">
      <c r="N175" s="2293">
        <v>43270</v>
      </c>
      <c r="O175" s="890">
        <v>104992.28927102016</v>
      </c>
      <c r="P175" s="890">
        <v>-76775.688363751455</v>
      </c>
      <c r="Q175" s="890">
        <v>0</v>
      </c>
      <c r="R175" s="891">
        <v>-18042.357</v>
      </c>
      <c r="S175" s="890">
        <v>367.71225356288841</v>
      </c>
      <c r="T175" s="890">
        <v>11192.576066581538</v>
      </c>
      <c r="U175" s="890"/>
      <c r="V175" s="890">
        <f t="shared" si="2"/>
        <v>11.192576066581537</v>
      </c>
      <c r="Y175" s="667"/>
    </row>
    <row r="176" spans="14:25" x14ac:dyDescent="0.25">
      <c r="N176" s="2293">
        <v>43271</v>
      </c>
      <c r="O176" s="890">
        <v>103646.36987023948</v>
      </c>
      <c r="P176" s="890">
        <v>-76582.039244646061</v>
      </c>
      <c r="Q176" s="890">
        <v>0</v>
      </c>
      <c r="R176" s="891">
        <v>-13730.734</v>
      </c>
      <c r="S176" s="890">
        <v>362.91364562929562</v>
      </c>
      <c r="T176" s="890">
        <v>10761.398107033267</v>
      </c>
      <c r="U176" s="890"/>
      <c r="V176" s="890">
        <f t="shared" si="2"/>
        <v>10.761398107033267</v>
      </c>
      <c r="Y176" s="667"/>
    </row>
    <row r="177" spans="14:25" x14ac:dyDescent="0.25">
      <c r="N177" s="2293">
        <v>43272</v>
      </c>
      <c r="O177" s="890">
        <v>100056.31395716847</v>
      </c>
      <c r="P177" s="890">
        <v>-78164.605971094003</v>
      </c>
      <c r="Q177" s="890">
        <v>0</v>
      </c>
      <c r="R177" s="891">
        <v>-13460.013999999999</v>
      </c>
      <c r="S177" s="890">
        <v>362.63504488936599</v>
      </c>
      <c r="T177" s="890">
        <v>11166.915788378496</v>
      </c>
      <c r="U177" s="890"/>
      <c r="V177" s="890">
        <f t="shared" si="2"/>
        <v>11.166915788378496</v>
      </c>
      <c r="Y177" s="667"/>
    </row>
    <row r="178" spans="14:25" x14ac:dyDescent="0.25">
      <c r="N178" s="2293">
        <v>43273</v>
      </c>
      <c r="O178" s="890">
        <v>97952.896930055911</v>
      </c>
      <c r="P178" s="890">
        <v>-75067.315117628445</v>
      </c>
      <c r="Q178" s="890">
        <v>0</v>
      </c>
      <c r="R178" s="891">
        <v>-12007.841</v>
      </c>
      <c r="S178" s="890">
        <v>366.76611453884198</v>
      </c>
      <c r="T178" s="890">
        <v>11082.534414354421</v>
      </c>
      <c r="U178" s="890"/>
      <c r="V178" s="890">
        <f t="shared" si="2"/>
        <v>11.08253441435442</v>
      </c>
      <c r="Y178" s="667"/>
    </row>
    <row r="179" spans="14:25" x14ac:dyDescent="0.25">
      <c r="N179" s="2293">
        <v>43274</v>
      </c>
      <c r="O179" s="890">
        <v>97905.255828673908</v>
      </c>
      <c r="P179" s="890">
        <v>-76833.052009705672</v>
      </c>
      <c r="Q179" s="890">
        <v>0</v>
      </c>
      <c r="R179" s="891">
        <v>-12169.718000000001</v>
      </c>
      <c r="S179" s="890">
        <v>355.52869179625679</v>
      </c>
      <c r="T179" s="890">
        <v>9702.625287988978</v>
      </c>
      <c r="U179" s="890"/>
      <c r="V179" s="890">
        <f t="shared" si="2"/>
        <v>9.7026252879889778</v>
      </c>
      <c r="Y179" s="667"/>
    </row>
    <row r="180" spans="14:25" x14ac:dyDescent="0.25">
      <c r="N180" s="2293">
        <v>43275</v>
      </c>
      <c r="O180" s="890">
        <v>97473.315750606605</v>
      </c>
      <c r="P180" s="890">
        <v>-75707.068256145169</v>
      </c>
      <c r="Q180" s="890">
        <v>0</v>
      </c>
      <c r="R180" s="891">
        <v>-12427.646000000001</v>
      </c>
      <c r="S180" s="890">
        <v>359.21366824425684</v>
      </c>
      <c r="T180" s="890">
        <v>10050.759347537203</v>
      </c>
      <c r="U180" s="890"/>
      <c r="V180" s="890">
        <f t="shared" si="2"/>
        <v>10.050759347537204</v>
      </c>
      <c r="Y180" s="667"/>
    </row>
    <row r="181" spans="14:25" x14ac:dyDescent="0.25">
      <c r="N181" s="2293">
        <v>43276</v>
      </c>
      <c r="O181" s="890">
        <v>98253.268277244439</v>
      </c>
      <c r="P181" s="890">
        <v>-73617.399514716744</v>
      </c>
      <c r="Q181" s="890">
        <v>0</v>
      </c>
      <c r="R181" s="891">
        <v>-11503.258</v>
      </c>
      <c r="S181" s="890">
        <v>367.38419477779121</v>
      </c>
      <c r="T181" s="890">
        <v>13268.071173225135</v>
      </c>
      <c r="U181" s="890"/>
      <c r="V181" s="890">
        <f t="shared" si="2"/>
        <v>13.268071173225135</v>
      </c>
      <c r="Y181" s="667"/>
    </row>
    <row r="182" spans="14:25" x14ac:dyDescent="0.25">
      <c r="N182" s="2293">
        <v>43277</v>
      </c>
      <c r="O182" s="890">
        <v>96413.283046734883</v>
      </c>
      <c r="P182" s="890">
        <v>-73040.928367971312</v>
      </c>
      <c r="Q182" s="890">
        <v>1389.7180000000001</v>
      </c>
      <c r="R182" s="891">
        <v>-10728.55</v>
      </c>
      <c r="S182" s="890">
        <v>361.05706816944172</v>
      </c>
      <c r="T182" s="890">
        <v>14001.560921627226</v>
      </c>
      <c r="U182" s="890"/>
      <c r="V182" s="890">
        <f t="shared" si="2"/>
        <v>14.001560921627226</v>
      </c>
      <c r="Y182" s="667"/>
    </row>
    <row r="183" spans="14:25" x14ac:dyDescent="0.25">
      <c r="N183" s="2293">
        <v>43278</v>
      </c>
      <c r="O183" s="890">
        <v>96677.109399725727</v>
      </c>
      <c r="P183" s="890">
        <v>-74578.961915813896</v>
      </c>
      <c r="Q183" s="890">
        <v>0</v>
      </c>
      <c r="R183" s="891">
        <v>-11728.308000000001</v>
      </c>
      <c r="S183" s="890">
        <v>336.21733692312222</v>
      </c>
      <c r="T183" s="890">
        <v>11599.535655381695</v>
      </c>
      <c r="U183" s="890"/>
      <c r="V183" s="890">
        <f t="shared" si="2"/>
        <v>11.599535655381695</v>
      </c>
      <c r="Y183" s="667"/>
    </row>
    <row r="184" spans="14:25" x14ac:dyDescent="0.25">
      <c r="N184" s="2293">
        <v>43279</v>
      </c>
      <c r="O184" s="890">
        <v>97823.815803354781</v>
      </c>
      <c r="P184" s="890">
        <v>-75537.930161409444</v>
      </c>
      <c r="Q184" s="890">
        <v>0</v>
      </c>
      <c r="R184" s="891">
        <v>-11575.491</v>
      </c>
      <c r="S184" s="890">
        <v>331.78139924885727</v>
      </c>
      <c r="T184" s="890">
        <v>11590.829853052908</v>
      </c>
      <c r="U184" s="890"/>
      <c r="V184" s="890">
        <f t="shared" si="2"/>
        <v>11.590829853052908</v>
      </c>
      <c r="Y184" s="667"/>
    </row>
    <row r="185" spans="14:25" x14ac:dyDescent="0.25">
      <c r="N185" s="2293">
        <v>43280</v>
      </c>
      <c r="O185" s="890">
        <v>98254.349614938285</v>
      </c>
      <c r="P185" s="890">
        <v>-73750.248971410489</v>
      </c>
      <c r="Q185" s="890">
        <v>0</v>
      </c>
      <c r="R185" s="891">
        <v>-12688.964</v>
      </c>
      <c r="S185" s="890">
        <v>348.54091175846804</v>
      </c>
      <c r="T185" s="890">
        <v>10560.753724787884</v>
      </c>
      <c r="U185" s="890"/>
      <c r="V185" s="890">
        <f t="shared" si="2"/>
        <v>10.560753724787885</v>
      </c>
      <c r="Y185" s="667"/>
    </row>
    <row r="186" spans="14:25" x14ac:dyDescent="0.25">
      <c r="N186" s="2293">
        <v>43281</v>
      </c>
      <c r="O186" s="890">
        <v>97105.433062559357</v>
      </c>
      <c r="P186" s="890">
        <v>-74574.404473045681</v>
      </c>
      <c r="Q186" s="890">
        <v>0</v>
      </c>
      <c r="R186" s="891">
        <v>-13076.643</v>
      </c>
      <c r="S186" s="890">
        <v>343.99978991447966</v>
      </c>
      <c r="T186" s="890">
        <v>8914.3509667293674</v>
      </c>
      <c r="U186" s="890"/>
      <c r="V186" s="890">
        <f t="shared" si="2"/>
        <v>8.9143509667293674</v>
      </c>
      <c r="Y186" s="667"/>
    </row>
    <row r="187" spans="14:25" x14ac:dyDescent="0.25">
      <c r="N187" s="2293">
        <v>43282</v>
      </c>
      <c r="O187" s="890">
        <v>95520.515877202241</v>
      </c>
      <c r="P187" s="890">
        <v>-72174.364962957188</v>
      </c>
      <c r="Q187" s="890">
        <v>0</v>
      </c>
      <c r="R187" s="891">
        <v>-14269.643</v>
      </c>
      <c r="S187" s="890">
        <v>346.17195790277043</v>
      </c>
      <c r="T187" s="890">
        <v>9406.8547040645899</v>
      </c>
      <c r="U187" s="890"/>
      <c r="V187" s="890">
        <f t="shared" si="2"/>
        <v>9.4068547040645907</v>
      </c>
      <c r="Y187" s="667"/>
    </row>
    <row r="188" spans="14:25" x14ac:dyDescent="0.25">
      <c r="N188" s="2293">
        <v>43283</v>
      </c>
      <c r="O188" s="890">
        <v>96649.297394239897</v>
      </c>
      <c r="P188" s="890">
        <v>-74050.251659866131</v>
      </c>
      <c r="Q188" s="890">
        <v>0</v>
      </c>
      <c r="R188" s="891">
        <v>-14064.492</v>
      </c>
      <c r="S188" s="890">
        <v>346.6907761303321</v>
      </c>
      <c r="T188" s="890">
        <v>12962.544232365166</v>
      </c>
      <c r="U188" s="890"/>
      <c r="V188" s="890">
        <f t="shared" si="2"/>
        <v>12.962544232365167</v>
      </c>
      <c r="Y188" s="667"/>
    </row>
    <row r="189" spans="14:25" x14ac:dyDescent="0.25">
      <c r="N189" s="2293">
        <v>43284</v>
      </c>
      <c r="O189" s="890">
        <v>105760.91254351726</v>
      </c>
      <c r="P189" s="890">
        <v>-73217.856892485608</v>
      </c>
      <c r="Q189" s="890">
        <v>0</v>
      </c>
      <c r="R189" s="891">
        <v>-19020.852999999999</v>
      </c>
      <c r="S189" s="890">
        <v>350.2247643308994</v>
      </c>
      <c r="T189" s="890">
        <v>12936.475196838926</v>
      </c>
      <c r="U189" s="890"/>
      <c r="V189" s="890">
        <f t="shared" si="2"/>
        <v>12.936475196838927</v>
      </c>
      <c r="Y189" s="667"/>
    </row>
    <row r="190" spans="14:25" x14ac:dyDescent="0.25">
      <c r="N190" s="2293">
        <v>43285</v>
      </c>
      <c r="O190" s="890">
        <v>101357.33094208251</v>
      </c>
      <c r="P190" s="890">
        <v>-72969.915126476539</v>
      </c>
      <c r="Q190" s="890">
        <v>0</v>
      </c>
      <c r="R190" s="891">
        <v>-16050.288</v>
      </c>
      <c r="S190" s="890">
        <v>348.24557273163259</v>
      </c>
      <c r="T190" s="890">
        <v>12622.800949179025</v>
      </c>
      <c r="U190" s="890"/>
      <c r="V190" s="890">
        <f t="shared" si="2"/>
        <v>12.622800949179025</v>
      </c>
      <c r="Y190" s="667"/>
    </row>
    <row r="191" spans="14:25" x14ac:dyDescent="0.25">
      <c r="N191" s="2293">
        <v>43286</v>
      </c>
      <c r="O191" s="890">
        <v>103535.06593522524</v>
      </c>
      <c r="P191" s="890">
        <v>-73239.145003045778</v>
      </c>
      <c r="Q191" s="890">
        <v>0</v>
      </c>
      <c r="R191" s="891">
        <v>-16741.16</v>
      </c>
      <c r="S191" s="890">
        <v>342.42482650011038</v>
      </c>
      <c r="T191" s="890">
        <v>10750.413130204</v>
      </c>
      <c r="U191" s="890"/>
      <c r="V191" s="890">
        <f t="shared" si="2"/>
        <v>10.750413130204</v>
      </c>
      <c r="Y191" s="667"/>
    </row>
    <row r="192" spans="14:25" x14ac:dyDescent="0.25">
      <c r="N192" s="2293">
        <v>43287</v>
      </c>
      <c r="O192" s="890">
        <v>105808.48823715582</v>
      </c>
      <c r="P192" s="890">
        <v>-79756.71964172076</v>
      </c>
      <c r="Q192" s="890">
        <v>0</v>
      </c>
      <c r="R192" s="891">
        <v>-16782.689999999999</v>
      </c>
      <c r="S192" s="890">
        <v>344.20444999458618</v>
      </c>
      <c r="T192" s="890">
        <v>8273.1035953240844</v>
      </c>
      <c r="U192" s="890"/>
      <c r="V192" s="890">
        <f t="shared" si="2"/>
        <v>8.2731035953240841</v>
      </c>
      <c r="Y192" s="667"/>
    </row>
    <row r="193" spans="14:25" x14ac:dyDescent="0.25">
      <c r="N193" s="2293">
        <v>43288</v>
      </c>
      <c r="O193" s="890">
        <v>110317.9470408271</v>
      </c>
      <c r="P193" s="890">
        <v>-78225.895715146209</v>
      </c>
      <c r="Q193" s="890">
        <v>0</v>
      </c>
      <c r="R193" s="891">
        <v>-24845.487000000001</v>
      </c>
      <c r="S193" s="890">
        <v>346.47752834282988</v>
      </c>
      <c r="T193" s="890">
        <v>7611.6809926142096</v>
      </c>
      <c r="U193" s="890"/>
      <c r="V193" s="890">
        <f t="shared" si="2"/>
        <v>7.6116809926142093</v>
      </c>
      <c r="Y193" s="667"/>
    </row>
    <row r="194" spans="14:25" x14ac:dyDescent="0.25">
      <c r="N194" s="2293">
        <v>43289</v>
      </c>
      <c r="O194" s="890">
        <v>110724.34117522946</v>
      </c>
      <c r="P194" s="890">
        <v>-77154.666682547846</v>
      </c>
      <c r="Q194" s="890">
        <v>0</v>
      </c>
      <c r="R194" s="891">
        <v>-25326.858</v>
      </c>
      <c r="S194" s="890">
        <v>343.87691816068462</v>
      </c>
      <c r="T194" s="890">
        <v>8243.3281144877419</v>
      </c>
      <c r="U194" s="890"/>
      <c r="V194" s="890">
        <f t="shared" si="2"/>
        <v>8.2433281144877419</v>
      </c>
      <c r="Y194" s="667"/>
    </row>
    <row r="195" spans="14:25" x14ac:dyDescent="0.25">
      <c r="N195" s="2293">
        <v>43290</v>
      </c>
      <c r="O195" s="890">
        <v>91061.317649541088</v>
      </c>
      <c r="P195" s="890">
        <v>-69946.014926033458</v>
      </c>
      <c r="Q195" s="890">
        <v>1461.614</v>
      </c>
      <c r="R195" s="891">
        <v>-13920.085999999999</v>
      </c>
      <c r="S195" s="890">
        <v>337.35646431073894</v>
      </c>
      <c r="T195" s="890">
        <v>9945.8840023053326</v>
      </c>
      <c r="U195" s="890"/>
      <c r="V195" s="890">
        <f t="shared" si="2"/>
        <v>9.9458840023053323</v>
      </c>
      <c r="Y195" s="667"/>
    </row>
    <row r="196" spans="14:25" x14ac:dyDescent="0.25">
      <c r="N196" s="2293">
        <v>43291</v>
      </c>
      <c r="O196" s="890">
        <v>89389.566409958876</v>
      </c>
      <c r="P196" s="890">
        <v>-68557.218639505343</v>
      </c>
      <c r="Q196" s="890">
        <v>3051.08</v>
      </c>
      <c r="R196" s="891">
        <v>-13250.415999999999</v>
      </c>
      <c r="S196" s="890">
        <v>345.12670195049282</v>
      </c>
      <c r="T196" s="890">
        <v>12834.31522643738</v>
      </c>
      <c r="U196" s="890"/>
      <c r="V196" s="890">
        <f t="shared" si="2"/>
        <v>12.834315226437381</v>
      </c>
      <c r="Y196" s="667"/>
    </row>
    <row r="197" spans="14:25" x14ac:dyDescent="0.25">
      <c r="N197" s="2293">
        <v>43292</v>
      </c>
      <c r="O197" s="890">
        <v>87431.706931110893</v>
      </c>
      <c r="P197" s="890">
        <v>-65487.662779182509</v>
      </c>
      <c r="Q197" s="890">
        <v>3193.21</v>
      </c>
      <c r="R197" s="891">
        <v>-12827.175999999999</v>
      </c>
      <c r="S197" s="890">
        <v>344.04116729539948</v>
      </c>
      <c r="T197" s="890">
        <v>12903.308153348989</v>
      </c>
      <c r="U197" s="890"/>
      <c r="V197" s="890">
        <f t="shared" si="2"/>
        <v>12.90330815334899</v>
      </c>
      <c r="Y197" s="667"/>
    </row>
    <row r="198" spans="14:25" x14ac:dyDescent="0.25">
      <c r="N198" s="2293">
        <v>43293</v>
      </c>
      <c r="O198" s="890">
        <v>86745.593417027121</v>
      </c>
      <c r="P198" s="890">
        <v>-63797.392708499952</v>
      </c>
      <c r="Q198" s="890">
        <v>3283.5419999999999</v>
      </c>
      <c r="R198" s="891">
        <v>-13479.684999999999</v>
      </c>
      <c r="S198" s="890">
        <v>347.07149844580601</v>
      </c>
      <c r="T198" s="890">
        <v>12979.250644917522</v>
      </c>
      <c r="U198" s="890"/>
      <c r="V198" s="890">
        <f t="shared" si="2"/>
        <v>12.979250644917522</v>
      </c>
      <c r="Y198" s="667"/>
    </row>
    <row r="199" spans="14:25" x14ac:dyDescent="0.25">
      <c r="N199" s="2293">
        <v>43294</v>
      </c>
      <c r="O199" s="890">
        <v>87476.439497837317</v>
      </c>
      <c r="P199" s="890">
        <v>-65883.4429247675</v>
      </c>
      <c r="Q199" s="890">
        <v>2923.174</v>
      </c>
      <c r="R199" s="891">
        <v>-15829.441999999999</v>
      </c>
      <c r="S199" s="890">
        <v>362.49501065764855</v>
      </c>
      <c r="T199" s="890">
        <v>10153.873615517059</v>
      </c>
      <c r="U199" s="890"/>
      <c r="V199" s="890">
        <f t="shared" ref="V199:V262" si="3">T199/1000</f>
        <v>10.153873615517059</v>
      </c>
      <c r="Y199" s="667"/>
    </row>
    <row r="200" spans="14:25" x14ac:dyDescent="0.25">
      <c r="N200" s="2293">
        <v>43295</v>
      </c>
      <c r="O200" s="890">
        <v>108326.06604072159</v>
      </c>
      <c r="P200" s="890">
        <v>-76927.334685501744</v>
      </c>
      <c r="Q200" s="890">
        <v>0</v>
      </c>
      <c r="R200" s="891">
        <v>-22387.008000000002</v>
      </c>
      <c r="S200" s="890">
        <v>359.50895343988554</v>
      </c>
      <c r="T200" s="890">
        <v>8470.9825459660224</v>
      </c>
      <c r="U200" s="890"/>
      <c r="V200" s="890">
        <f t="shared" si="3"/>
        <v>8.470982545966022</v>
      </c>
      <c r="Y200" s="667"/>
    </row>
    <row r="201" spans="14:25" x14ac:dyDescent="0.25">
      <c r="N201" s="2293">
        <v>43296</v>
      </c>
      <c r="O201" s="890">
        <v>107788.06203185991</v>
      </c>
      <c r="P201" s="890">
        <v>-79694.789058325885</v>
      </c>
      <c r="Q201" s="890">
        <v>0</v>
      </c>
      <c r="R201" s="891">
        <v>-22783.914000000001</v>
      </c>
      <c r="S201" s="890">
        <v>356.99135371555417</v>
      </c>
      <c r="T201" s="890">
        <v>8652.6559335377442</v>
      </c>
      <c r="U201" s="890"/>
      <c r="V201" s="890">
        <f t="shared" si="3"/>
        <v>8.6526559335377442</v>
      </c>
      <c r="Y201" s="667"/>
    </row>
    <row r="202" spans="14:25" x14ac:dyDescent="0.25">
      <c r="N202" s="2293">
        <v>43297</v>
      </c>
      <c r="O202" s="890">
        <v>88196.675809684559</v>
      </c>
      <c r="P202" s="890">
        <v>-53596.676388213004</v>
      </c>
      <c r="Q202" s="890">
        <v>0</v>
      </c>
      <c r="R202" s="891">
        <v>-21161.199000000001</v>
      </c>
      <c r="S202" s="890">
        <v>360.31634784873387</v>
      </c>
      <c r="T202" s="890">
        <v>12870.756936689524</v>
      </c>
      <c r="U202" s="890"/>
      <c r="V202" s="890">
        <f t="shared" si="3"/>
        <v>12.870756936689524</v>
      </c>
      <c r="Y202" s="667"/>
    </row>
    <row r="203" spans="14:25" x14ac:dyDescent="0.25">
      <c r="N203" s="2293">
        <v>43298</v>
      </c>
      <c r="O203" s="890">
        <v>52336.146217955487</v>
      </c>
      <c r="P203" s="890">
        <v>-31944.34175375789</v>
      </c>
      <c r="Q203" s="890">
        <v>4267.2569999999996</v>
      </c>
      <c r="R203" s="891">
        <v>-12370.718000000001</v>
      </c>
      <c r="S203" s="890">
        <v>359.29218420941515</v>
      </c>
      <c r="T203" s="890">
        <v>12693.547724219954</v>
      </c>
      <c r="U203" s="890"/>
      <c r="V203" s="890">
        <f t="shared" si="3"/>
        <v>12.693547724219954</v>
      </c>
      <c r="Y203" s="667"/>
    </row>
    <row r="204" spans="14:25" x14ac:dyDescent="0.25">
      <c r="N204" s="2293">
        <v>43299</v>
      </c>
      <c r="O204" s="890">
        <v>67431.421035974257</v>
      </c>
      <c r="P204" s="890">
        <v>-48929.456217308893</v>
      </c>
      <c r="Q204" s="890">
        <v>5032.7269999999999</v>
      </c>
      <c r="R204" s="891">
        <v>-12398.013999999999</v>
      </c>
      <c r="S204" s="890">
        <v>355.53061213972137</v>
      </c>
      <c r="T204" s="890">
        <v>11014.754352535716</v>
      </c>
      <c r="U204" s="890"/>
      <c r="V204" s="890">
        <f t="shared" si="3"/>
        <v>11.014754352535716</v>
      </c>
      <c r="Y204" s="667"/>
    </row>
    <row r="205" spans="14:25" x14ac:dyDescent="0.25">
      <c r="N205" s="2293">
        <v>43300</v>
      </c>
      <c r="O205" s="890">
        <v>73481.845131342983</v>
      </c>
      <c r="P205" s="890">
        <v>-53059.001527995686</v>
      </c>
      <c r="Q205" s="890">
        <v>4425.7209999999995</v>
      </c>
      <c r="R205" s="891">
        <v>-12418.098</v>
      </c>
      <c r="S205" s="890">
        <v>352.70697988613585</v>
      </c>
      <c r="T205" s="890">
        <v>12730.994381959654</v>
      </c>
      <c r="U205" s="890"/>
      <c r="V205" s="890">
        <f t="shared" si="3"/>
        <v>12.730994381959654</v>
      </c>
      <c r="Y205" s="667"/>
    </row>
    <row r="206" spans="14:25" x14ac:dyDescent="0.25">
      <c r="N206" s="2293">
        <v>43301</v>
      </c>
      <c r="O206" s="890">
        <v>75197.703344234615</v>
      </c>
      <c r="P206" s="890">
        <v>-56573.109158829939</v>
      </c>
      <c r="Q206" s="890">
        <v>5766.8410000000003</v>
      </c>
      <c r="R206" s="891">
        <v>-12445.862999999999</v>
      </c>
      <c r="S206" s="890">
        <v>332.17616548187021</v>
      </c>
      <c r="T206" s="890">
        <v>12058.044152109525</v>
      </c>
      <c r="U206" s="890"/>
      <c r="V206" s="890">
        <f t="shared" si="3"/>
        <v>12.058044152109526</v>
      </c>
      <c r="Y206" s="667"/>
    </row>
    <row r="207" spans="14:25" x14ac:dyDescent="0.25">
      <c r="N207" s="2293">
        <v>43302</v>
      </c>
      <c r="O207" s="890">
        <v>74898.190737419573</v>
      </c>
      <c r="P207" s="890">
        <v>-55599.334896494474</v>
      </c>
      <c r="Q207" s="890">
        <v>3998.34</v>
      </c>
      <c r="R207" s="891">
        <v>-12573.767</v>
      </c>
      <c r="S207" s="890">
        <v>324.25632404526101</v>
      </c>
      <c r="T207" s="890">
        <v>7896.3862041673301</v>
      </c>
      <c r="U207" s="890"/>
      <c r="V207" s="890">
        <f t="shared" si="3"/>
        <v>7.8963862041673298</v>
      </c>
      <c r="Y207" s="667"/>
    </row>
    <row r="208" spans="14:25" x14ac:dyDescent="0.25">
      <c r="N208" s="2293">
        <v>43303</v>
      </c>
      <c r="O208" s="890">
        <v>73679.218271969614</v>
      </c>
      <c r="P208" s="890">
        <v>-53867.335740465351</v>
      </c>
      <c r="Q208" s="890">
        <v>3931.4540000000002</v>
      </c>
      <c r="R208" s="891">
        <v>-13684.444</v>
      </c>
      <c r="S208" s="890">
        <v>305.01951089654227</v>
      </c>
      <c r="T208" s="890">
        <v>8129.0552348115898</v>
      </c>
      <c r="U208" s="890"/>
      <c r="V208" s="890">
        <f t="shared" si="3"/>
        <v>8.1290552348115899</v>
      </c>
      <c r="Y208" s="667"/>
    </row>
    <row r="209" spans="14:25" x14ac:dyDescent="0.25">
      <c r="N209" s="2293">
        <v>43304</v>
      </c>
      <c r="O209" s="890">
        <v>71648.61905264268</v>
      </c>
      <c r="P209" s="890">
        <v>-55912.870079530658</v>
      </c>
      <c r="Q209" s="890">
        <v>6261.1120000000001</v>
      </c>
      <c r="R209" s="891">
        <v>-15055.951999999999</v>
      </c>
      <c r="S209" s="890">
        <v>311.04949210799418</v>
      </c>
      <c r="T209" s="890">
        <v>12409.357649773079</v>
      </c>
      <c r="U209" s="890"/>
      <c r="V209" s="890">
        <f t="shared" si="3"/>
        <v>12.40935764977308</v>
      </c>
      <c r="Y209" s="667"/>
    </row>
    <row r="210" spans="14:25" x14ac:dyDescent="0.25">
      <c r="N210" s="2293">
        <v>43305</v>
      </c>
      <c r="O210" s="890">
        <v>62148.076801350355</v>
      </c>
      <c r="P210" s="890">
        <v>-42253.306834462608</v>
      </c>
      <c r="Q210" s="890">
        <v>4670.4040000000005</v>
      </c>
      <c r="R210" s="891">
        <v>-12399.851000000001</v>
      </c>
      <c r="S210" s="890">
        <v>306.74332855455464</v>
      </c>
      <c r="T210" s="890">
        <v>12310.25904299001</v>
      </c>
      <c r="U210" s="890"/>
      <c r="V210" s="890">
        <f t="shared" si="3"/>
        <v>12.31025904299001</v>
      </c>
      <c r="Y210" s="667"/>
    </row>
    <row r="211" spans="14:25" x14ac:dyDescent="0.25">
      <c r="N211" s="2293">
        <v>43306</v>
      </c>
      <c r="O211" s="890">
        <v>72652.326194746289</v>
      </c>
      <c r="P211" s="890">
        <v>-55379.786420916877</v>
      </c>
      <c r="Q211" s="890">
        <v>7531.5110000000004</v>
      </c>
      <c r="R211" s="891">
        <v>-12547.603999999999</v>
      </c>
      <c r="S211" s="890">
        <v>303.03221731129435</v>
      </c>
      <c r="T211" s="890">
        <v>12206.64099998189</v>
      </c>
      <c r="U211" s="890"/>
      <c r="V211" s="890">
        <f t="shared" si="3"/>
        <v>12.206640999981889</v>
      </c>
      <c r="Y211" s="667"/>
    </row>
    <row r="212" spans="14:25" x14ac:dyDescent="0.25">
      <c r="N212" s="2293">
        <v>43307</v>
      </c>
      <c r="O212" s="890">
        <v>67163.376938495625</v>
      </c>
      <c r="P212" s="890">
        <v>-47322.470248324833</v>
      </c>
      <c r="Q212" s="890">
        <v>5062.107</v>
      </c>
      <c r="R212" s="891">
        <v>-12474.834999999999</v>
      </c>
      <c r="S212" s="890">
        <v>305.54218511761098</v>
      </c>
      <c r="T212" s="890">
        <v>11660.29969829855</v>
      </c>
      <c r="U212" s="890"/>
      <c r="V212" s="890">
        <f t="shared" si="3"/>
        <v>11.66029969829855</v>
      </c>
      <c r="Y212" s="667"/>
    </row>
    <row r="213" spans="14:25" x14ac:dyDescent="0.25">
      <c r="N213" s="2293">
        <v>43308</v>
      </c>
      <c r="O213" s="890">
        <v>67920.203607975534</v>
      </c>
      <c r="P213" s="890">
        <v>-48899.868708077971</v>
      </c>
      <c r="Q213" s="890">
        <v>4902.058</v>
      </c>
      <c r="R213" s="891">
        <v>-12976.868</v>
      </c>
      <c r="S213" s="890">
        <v>308.28557623452787</v>
      </c>
      <c r="T213" s="890">
        <v>10777.577483569157</v>
      </c>
      <c r="U213" s="890"/>
      <c r="V213" s="890">
        <f t="shared" si="3"/>
        <v>10.777577483569157</v>
      </c>
      <c r="Y213" s="667"/>
    </row>
    <row r="214" spans="14:25" x14ac:dyDescent="0.25">
      <c r="N214" s="2293">
        <v>43309</v>
      </c>
      <c r="O214" s="890">
        <v>73848.942926469041</v>
      </c>
      <c r="P214" s="890">
        <v>-56010.895187664421</v>
      </c>
      <c r="Q214" s="890">
        <v>3058.299</v>
      </c>
      <c r="R214" s="891">
        <v>-15871.207</v>
      </c>
      <c r="S214" s="890">
        <v>301.16956208696405</v>
      </c>
      <c r="T214" s="890">
        <v>7281.7490761749632</v>
      </c>
      <c r="U214" s="890"/>
      <c r="V214" s="890">
        <f t="shared" si="3"/>
        <v>7.2817490761749628</v>
      </c>
      <c r="Y214" s="667"/>
    </row>
    <row r="215" spans="14:25" x14ac:dyDescent="0.25">
      <c r="N215" s="2293">
        <v>43310</v>
      </c>
      <c r="O215" s="890">
        <v>73795.066990188832</v>
      </c>
      <c r="P215" s="890">
        <v>-54802.547260667903</v>
      </c>
      <c r="Q215" s="890">
        <v>2592.4119999999998</v>
      </c>
      <c r="R215" s="891">
        <v>-16012.213</v>
      </c>
      <c r="S215" s="890">
        <v>299.70934368761999</v>
      </c>
      <c r="T215" s="890">
        <v>7563.0703567809906</v>
      </c>
      <c r="U215" s="890"/>
      <c r="V215" s="890">
        <f t="shared" si="3"/>
        <v>7.5630703567809903</v>
      </c>
      <c r="Y215" s="667"/>
    </row>
    <row r="216" spans="14:25" x14ac:dyDescent="0.25">
      <c r="N216" s="2293">
        <v>43311</v>
      </c>
      <c r="O216" s="890">
        <v>94827.947040827101</v>
      </c>
      <c r="P216" s="890">
        <v>-71259.326456785639</v>
      </c>
      <c r="Q216" s="890">
        <v>0</v>
      </c>
      <c r="R216" s="891">
        <v>-16664.544999999998</v>
      </c>
      <c r="S216" s="890">
        <v>309.31674223802531</v>
      </c>
      <c r="T216" s="890">
        <v>11625.56420485606</v>
      </c>
      <c r="U216" s="890"/>
      <c r="V216" s="890">
        <f t="shared" si="3"/>
        <v>11.62556420485606</v>
      </c>
      <c r="Y216" s="667"/>
    </row>
    <row r="217" spans="14:25" x14ac:dyDescent="0.25">
      <c r="N217" s="2293">
        <v>43312</v>
      </c>
      <c r="O217" s="890">
        <v>113468.12849456695</v>
      </c>
      <c r="P217" s="890">
        <v>-78967.166946288751</v>
      </c>
      <c r="Q217" s="890">
        <v>0</v>
      </c>
      <c r="R217" s="891">
        <v>-19707.249</v>
      </c>
      <c r="S217" s="890">
        <v>302.10966436114137</v>
      </c>
      <c r="T217" s="890">
        <v>11679.668660430063</v>
      </c>
      <c r="U217" s="890"/>
      <c r="V217" s="890">
        <f t="shared" si="3"/>
        <v>11.679668660430064</v>
      </c>
      <c r="Y217" s="667"/>
    </row>
    <row r="218" spans="14:25" x14ac:dyDescent="0.25">
      <c r="N218" s="2293">
        <v>43313</v>
      </c>
      <c r="O218" s="890">
        <v>112941.9316383585</v>
      </c>
      <c r="P218" s="890">
        <v>-83680.339698280412</v>
      </c>
      <c r="Q218" s="890">
        <v>0</v>
      </c>
      <c r="R218" s="891">
        <v>-16065.174999999999</v>
      </c>
      <c r="S218" s="890">
        <v>294.47659826252533</v>
      </c>
      <c r="T218" s="890">
        <v>11901.361716113572</v>
      </c>
      <c r="U218" s="890"/>
      <c r="V218" s="890">
        <f t="shared" si="3"/>
        <v>11.901361716113572</v>
      </c>
      <c r="Y218" s="667"/>
    </row>
    <row r="219" spans="14:25" x14ac:dyDescent="0.25">
      <c r="N219" s="2293">
        <v>43314</v>
      </c>
      <c r="O219" s="890">
        <v>109261.23430741639</v>
      </c>
      <c r="P219" s="890">
        <v>-78698.101065513256</v>
      </c>
      <c r="Q219" s="890">
        <v>0</v>
      </c>
      <c r="R219" s="891">
        <v>-20365.834999999999</v>
      </c>
      <c r="S219" s="890">
        <v>294.57185798576216</v>
      </c>
      <c r="T219" s="890">
        <v>11898.490046309942</v>
      </c>
      <c r="U219" s="890"/>
      <c r="V219" s="890">
        <f t="shared" si="3"/>
        <v>11.898490046309941</v>
      </c>
      <c r="Y219" s="667"/>
    </row>
    <row r="220" spans="14:25" x14ac:dyDescent="0.25">
      <c r="N220" s="2293">
        <v>43315</v>
      </c>
      <c r="O220" s="890">
        <v>117166.72750290115</v>
      </c>
      <c r="P220" s="890">
        <v>-81594.552167950198</v>
      </c>
      <c r="Q220" s="890">
        <v>0</v>
      </c>
      <c r="R220" s="891">
        <v>-22272.498</v>
      </c>
      <c r="S220" s="890">
        <v>301.21777355516861</v>
      </c>
      <c r="T220" s="890">
        <v>10797.462796136006</v>
      </c>
      <c r="U220" s="890"/>
      <c r="V220" s="890">
        <f t="shared" si="3"/>
        <v>10.797462796136006</v>
      </c>
      <c r="Y220" s="667"/>
    </row>
    <row r="221" spans="14:25" x14ac:dyDescent="0.25">
      <c r="N221" s="2293">
        <v>43316</v>
      </c>
      <c r="O221" s="890">
        <v>113300.7015507965</v>
      </c>
      <c r="P221" s="890">
        <v>-82778.652811478023</v>
      </c>
      <c r="Q221" s="890">
        <v>0</v>
      </c>
      <c r="R221" s="891">
        <v>-25004.712</v>
      </c>
      <c r="S221" s="890">
        <v>312.33241945976408</v>
      </c>
      <c r="T221" s="890">
        <v>7274.194270754947</v>
      </c>
      <c r="U221" s="890"/>
      <c r="V221" s="890">
        <f t="shared" si="3"/>
        <v>7.274194270754947</v>
      </c>
      <c r="Y221" s="667"/>
    </row>
    <row r="222" spans="14:25" x14ac:dyDescent="0.25">
      <c r="N222" s="2293">
        <v>43317</v>
      </c>
      <c r="O222" s="890">
        <v>113233.78204451947</v>
      </c>
      <c r="P222" s="890">
        <v>-82439.18873298871</v>
      </c>
      <c r="Q222" s="890">
        <v>0</v>
      </c>
      <c r="R222" s="891">
        <v>-24597.873</v>
      </c>
      <c r="S222" s="890">
        <v>311.86467818663186</v>
      </c>
      <c r="T222" s="890">
        <v>7859.2027046841877</v>
      </c>
      <c r="U222" s="890"/>
      <c r="V222" s="890">
        <f t="shared" si="3"/>
        <v>7.8592027046841872</v>
      </c>
      <c r="Y222" s="667"/>
    </row>
    <row r="223" spans="14:25" x14ac:dyDescent="0.25">
      <c r="N223" s="2293">
        <v>43318</v>
      </c>
      <c r="O223" s="890">
        <v>116904.65133452897</v>
      </c>
      <c r="P223" s="890">
        <v>-88898.03882266063</v>
      </c>
      <c r="Q223" s="890">
        <v>0</v>
      </c>
      <c r="R223" s="891">
        <v>-16359.816999999999</v>
      </c>
      <c r="S223" s="890">
        <v>316.10380301779901</v>
      </c>
      <c r="T223" s="890">
        <v>11970.596448508171</v>
      </c>
      <c r="U223" s="890"/>
      <c r="V223" s="890">
        <f t="shared" si="3"/>
        <v>11.970596448508172</v>
      </c>
      <c r="Y223" s="667"/>
    </row>
    <row r="224" spans="14:25" x14ac:dyDescent="0.25">
      <c r="N224" s="2293">
        <v>43319</v>
      </c>
      <c r="O224" s="890">
        <v>121485.05960544362</v>
      </c>
      <c r="P224" s="890">
        <v>-97815.531174174481</v>
      </c>
      <c r="Q224" s="890">
        <v>1605.508</v>
      </c>
      <c r="R224" s="891">
        <v>-14079.304</v>
      </c>
      <c r="S224" s="890">
        <v>319.91222219354142</v>
      </c>
      <c r="T224" s="890">
        <v>11580.836923239076</v>
      </c>
      <c r="U224" s="890"/>
      <c r="V224" s="890">
        <f t="shared" si="3"/>
        <v>11.580836923239076</v>
      </c>
      <c r="Y224" s="667"/>
    </row>
    <row r="225" spans="14:25" x14ac:dyDescent="0.25">
      <c r="N225" s="2293">
        <v>43320</v>
      </c>
      <c r="O225" s="890">
        <v>122257.71811372509</v>
      </c>
      <c r="P225" s="890">
        <v>-96734.629180293283</v>
      </c>
      <c r="Q225" s="890">
        <v>1735.6590000000001</v>
      </c>
      <c r="R225" s="891">
        <v>-16074.641</v>
      </c>
      <c r="S225" s="890">
        <v>324.29618809448743</v>
      </c>
      <c r="T225" s="890">
        <v>12152.957135074497</v>
      </c>
      <c r="U225" s="890"/>
      <c r="V225" s="890">
        <f t="shared" si="3"/>
        <v>12.152957135074498</v>
      </c>
      <c r="Y225" s="667"/>
    </row>
    <row r="226" spans="14:25" x14ac:dyDescent="0.25">
      <c r="N226" s="2293">
        <v>43321</v>
      </c>
      <c r="O226" s="890">
        <v>124097.91433695536</v>
      </c>
      <c r="P226" s="890">
        <v>-98808.634877096745</v>
      </c>
      <c r="Q226" s="890">
        <v>1867.9949999999999</v>
      </c>
      <c r="R226" s="891">
        <v>-15171.982</v>
      </c>
      <c r="S226" s="890">
        <v>352.93144180416152</v>
      </c>
      <c r="T226" s="890">
        <v>11029.632417339721</v>
      </c>
      <c r="U226" s="890"/>
      <c r="V226" s="890">
        <f t="shared" si="3"/>
        <v>11.029632417339721</v>
      </c>
      <c r="Y226" s="667"/>
    </row>
    <row r="227" spans="14:25" x14ac:dyDescent="0.25">
      <c r="N227" s="2293">
        <v>43322</v>
      </c>
      <c r="O227" s="890">
        <v>123309.720434645</v>
      </c>
      <c r="P227" s="890">
        <v>-96871.4041565566</v>
      </c>
      <c r="Q227" s="890">
        <v>1319.8150000000001</v>
      </c>
      <c r="R227" s="891">
        <v>-16530.323</v>
      </c>
      <c r="S227" s="890">
        <v>367.75076018920316</v>
      </c>
      <c r="T227" s="890">
        <v>11390.304816360829</v>
      </c>
      <c r="U227" s="890"/>
      <c r="V227" s="890">
        <f t="shared" si="3"/>
        <v>11.390304816360828</v>
      </c>
      <c r="Y227" s="667"/>
    </row>
    <row r="228" spans="14:25" x14ac:dyDescent="0.25">
      <c r="N228" s="2293">
        <v>43323</v>
      </c>
      <c r="O228" s="890">
        <v>122531.39677181139</v>
      </c>
      <c r="P228" s="890">
        <v>-92798.337377360498</v>
      </c>
      <c r="Q228" s="890">
        <v>0</v>
      </c>
      <c r="R228" s="891">
        <v>-20177.987000000001</v>
      </c>
      <c r="S228" s="890">
        <v>369.428276916946</v>
      </c>
      <c r="T228" s="890">
        <v>8709.3353428852697</v>
      </c>
      <c r="U228" s="890"/>
      <c r="V228" s="890">
        <f t="shared" si="3"/>
        <v>8.7093353428852698</v>
      </c>
      <c r="Y228" s="667"/>
    </row>
    <row r="229" spans="14:25" x14ac:dyDescent="0.25">
      <c r="N229" s="2293">
        <v>43324</v>
      </c>
      <c r="O229" s="890">
        <v>122900.51904209306</v>
      </c>
      <c r="P229" s="890">
        <v>-96961.204768435491</v>
      </c>
      <c r="Q229" s="890">
        <v>1597.6130000000001</v>
      </c>
      <c r="R229" s="891">
        <v>-20768.288</v>
      </c>
      <c r="S229" s="890">
        <v>367.75769069459039</v>
      </c>
      <c r="T229" s="890">
        <v>8248.7021339303501</v>
      </c>
      <c r="U229" s="890"/>
      <c r="V229" s="890">
        <f t="shared" si="3"/>
        <v>8.2487021339303492</v>
      </c>
      <c r="Y229" s="667"/>
    </row>
    <row r="230" spans="14:25" x14ac:dyDescent="0.25">
      <c r="N230" s="2293">
        <v>43325</v>
      </c>
      <c r="O230" s="890">
        <v>126521.01592995042</v>
      </c>
      <c r="P230" s="890">
        <v>-101319.85863487712</v>
      </c>
      <c r="Q230" s="890">
        <v>1823.079</v>
      </c>
      <c r="R230" s="891">
        <v>-18658.118999999999</v>
      </c>
      <c r="S230" s="890">
        <v>375.31979112412949</v>
      </c>
      <c r="T230" s="890">
        <v>11761.655438417085</v>
      </c>
      <c r="U230" s="890"/>
      <c r="V230" s="890">
        <f t="shared" si="3"/>
        <v>11.761655438417085</v>
      </c>
      <c r="Y230" s="667"/>
    </row>
    <row r="231" spans="14:25" x14ac:dyDescent="0.25">
      <c r="N231" s="2293">
        <v>43326</v>
      </c>
      <c r="O231" s="890">
        <v>130106.78236100856</v>
      </c>
      <c r="P231" s="890">
        <v>-101741.85568097902</v>
      </c>
      <c r="Q231" s="890">
        <v>282.97000000000003</v>
      </c>
      <c r="R231" s="891">
        <v>-17214.073</v>
      </c>
      <c r="S231" s="890">
        <v>383.13073656265846</v>
      </c>
      <c r="T231" s="890">
        <v>11911.268044317099</v>
      </c>
      <c r="U231" s="890"/>
      <c r="V231" s="890">
        <f t="shared" si="3"/>
        <v>11.911268044317099</v>
      </c>
      <c r="Y231" s="667"/>
    </row>
    <row r="232" spans="14:25" x14ac:dyDescent="0.25">
      <c r="N232" s="2293">
        <v>43327</v>
      </c>
      <c r="O232" s="890">
        <v>130221.60037978691</v>
      </c>
      <c r="P232" s="890">
        <v>-105186.57769806942</v>
      </c>
      <c r="Q232" s="890">
        <v>0</v>
      </c>
      <c r="R232" s="891">
        <v>-14735.257</v>
      </c>
      <c r="S232" s="890">
        <v>383.76837483811494</v>
      </c>
      <c r="T232" s="890">
        <v>11956.687635818573</v>
      </c>
      <c r="U232" s="890"/>
      <c r="V232" s="890">
        <f t="shared" si="3"/>
        <v>11.956687635818573</v>
      </c>
      <c r="Y232" s="667"/>
    </row>
    <row r="233" spans="14:25" x14ac:dyDescent="0.25">
      <c r="N233" s="2293">
        <v>43328</v>
      </c>
      <c r="O233" s="890">
        <v>129925.46576643107</v>
      </c>
      <c r="P233" s="890">
        <v>-97296.116678974562</v>
      </c>
      <c r="Q233" s="890">
        <v>0</v>
      </c>
      <c r="R233" s="891">
        <v>-18867.561000000002</v>
      </c>
      <c r="S233" s="890">
        <v>380.22833942724873</v>
      </c>
      <c r="T233" s="890">
        <v>12197.65096712452</v>
      </c>
      <c r="U233" s="890"/>
      <c r="V233" s="890">
        <f t="shared" si="3"/>
        <v>12.19765096712452</v>
      </c>
      <c r="Y233" s="667"/>
    </row>
    <row r="234" spans="14:25" x14ac:dyDescent="0.25">
      <c r="N234" s="2293">
        <v>43329</v>
      </c>
      <c r="O234" s="890">
        <v>125719.55902521363</v>
      </c>
      <c r="P234" s="890">
        <v>-91759.872349403944</v>
      </c>
      <c r="Q234" s="890">
        <v>563.01499999999999</v>
      </c>
      <c r="R234" s="891">
        <v>-21909.741999999998</v>
      </c>
      <c r="S234" s="890">
        <v>371.05174983339316</v>
      </c>
      <c r="T234" s="890">
        <v>11577.494090692588</v>
      </c>
      <c r="U234" s="890"/>
      <c r="V234" s="890">
        <f t="shared" si="3"/>
        <v>11.577494090692587</v>
      </c>
      <c r="Y234" s="667"/>
    </row>
    <row r="235" spans="14:25" x14ac:dyDescent="0.25">
      <c r="N235" s="2293">
        <v>43330</v>
      </c>
      <c r="O235" s="890">
        <v>121104.55638780462</v>
      </c>
      <c r="P235" s="890">
        <v>-91026.18841649963</v>
      </c>
      <c r="Q235" s="890">
        <v>960.40800000000002</v>
      </c>
      <c r="R235" s="891">
        <v>-21994.067999999999</v>
      </c>
      <c r="S235" s="890">
        <v>368.33301621180442</v>
      </c>
      <c r="T235" s="890">
        <v>7939.0115318219296</v>
      </c>
      <c r="U235" s="890"/>
      <c r="V235" s="890">
        <f t="shared" si="3"/>
        <v>7.9390115318219294</v>
      </c>
      <c r="Y235" s="667"/>
    </row>
    <row r="236" spans="14:25" x14ac:dyDescent="0.25">
      <c r="N236" s="2293">
        <v>43331</v>
      </c>
      <c r="O236" s="890">
        <v>109260.76273868552</v>
      </c>
      <c r="P236" s="890">
        <v>-79683.376938495625</v>
      </c>
      <c r="Q236" s="890">
        <v>944.81600000000003</v>
      </c>
      <c r="R236" s="891">
        <v>-22250.802</v>
      </c>
      <c r="S236" s="890">
        <v>368.86977038816013</v>
      </c>
      <c r="T236" s="890">
        <v>8486.3868535807342</v>
      </c>
      <c r="U236" s="890"/>
      <c r="V236" s="890">
        <f t="shared" si="3"/>
        <v>8.4863868535807345</v>
      </c>
      <c r="Y236" s="667"/>
    </row>
    <row r="237" spans="14:25" x14ac:dyDescent="0.25">
      <c r="N237" s="2293">
        <v>43332</v>
      </c>
      <c r="O237" s="890">
        <v>111844.36121953792</v>
      </c>
      <c r="P237" s="890">
        <v>-82136.011182614209</v>
      </c>
      <c r="Q237" s="890">
        <v>0</v>
      </c>
      <c r="R237" s="891">
        <v>-19874.986000000001</v>
      </c>
      <c r="S237" s="890">
        <v>371.47019098686451</v>
      </c>
      <c r="T237" s="890">
        <v>12763.266637914921</v>
      </c>
      <c r="U237" s="890"/>
      <c r="V237" s="890">
        <f t="shared" si="3"/>
        <v>12.763266637914921</v>
      </c>
      <c r="Y237" s="667"/>
    </row>
    <row r="238" spans="14:25" x14ac:dyDescent="0.25">
      <c r="N238" s="2293">
        <v>43333</v>
      </c>
      <c r="O238" s="890">
        <v>117201.32503428632</v>
      </c>
      <c r="P238" s="890">
        <v>-88900.481063403306</v>
      </c>
      <c r="Q238" s="890">
        <v>909.72799999999995</v>
      </c>
      <c r="R238" s="891">
        <v>-16814.673999999999</v>
      </c>
      <c r="S238" s="890">
        <v>365.10801344854707</v>
      </c>
      <c r="T238" s="890">
        <v>13104.197670178</v>
      </c>
      <c r="U238" s="890"/>
      <c r="V238" s="890">
        <f t="shared" si="3"/>
        <v>13.104197670178001</v>
      </c>
      <c r="Y238" s="667"/>
    </row>
    <row r="239" spans="14:25" x14ac:dyDescent="0.25">
      <c r="N239" s="2293">
        <v>43334</v>
      </c>
      <c r="O239" s="890">
        <v>122532.62369448254</v>
      </c>
      <c r="P239" s="890">
        <v>-94237.544044730457</v>
      </c>
      <c r="Q239" s="890">
        <v>960.43499999999995</v>
      </c>
      <c r="R239" s="891">
        <v>-19105.026000000002</v>
      </c>
      <c r="S239" s="890">
        <v>351.23412703931888</v>
      </c>
      <c r="T239" s="890">
        <v>12802.713499748381</v>
      </c>
      <c r="U239" s="890"/>
      <c r="V239" s="890">
        <f t="shared" si="3"/>
        <v>12.80271349974838</v>
      </c>
      <c r="Y239" s="667"/>
    </row>
    <row r="240" spans="14:25" x14ac:dyDescent="0.25">
      <c r="N240" s="2293">
        <v>43335</v>
      </c>
      <c r="O240" s="890">
        <v>122332.25973203925</v>
      </c>
      <c r="P240" s="890">
        <v>-90040.077012343085</v>
      </c>
      <c r="Q240" s="890">
        <v>1529.373</v>
      </c>
      <c r="R240" s="891">
        <v>-20082.258999999998</v>
      </c>
      <c r="S240" s="890">
        <v>362.40283753234019</v>
      </c>
      <c r="T240" s="890">
        <v>12571.072800334692</v>
      </c>
      <c r="U240" s="890"/>
      <c r="V240" s="890">
        <f t="shared" si="3"/>
        <v>12.571072800334692</v>
      </c>
      <c r="Y240" s="667"/>
    </row>
    <row r="241" spans="14:25" x14ac:dyDescent="0.25">
      <c r="N241" s="2293">
        <v>43336</v>
      </c>
      <c r="O241" s="890">
        <v>128738.52621584556</v>
      </c>
      <c r="P241" s="890">
        <v>-102658.16963814748</v>
      </c>
      <c r="Q241" s="890">
        <v>1364.6389999999999</v>
      </c>
      <c r="R241" s="891">
        <v>-17641.025000000001</v>
      </c>
      <c r="S241" s="890">
        <v>364.53300234962188</v>
      </c>
      <c r="T241" s="890">
        <v>11602.359968313387</v>
      </c>
      <c r="U241" s="890"/>
      <c r="V241" s="890">
        <f t="shared" si="3"/>
        <v>11.602359968313387</v>
      </c>
      <c r="Y241" s="667"/>
    </row>
    <row r="242" spans="14:25" x14ac:dyDescent="0.25">
      <c r="N242" s="2293">
        <v>43337</v>
      </c>
      <c r="O242" s="890">
        <v>123399.11910539086</v>
      </c>
      <c r="P242" s="890">
        <v>-94442.688047262374</v>
      </c>
      <c r="Q242" s="890">
        <v>0</v>
      </c>
      <c r="R242" s="891">
        <v>-19413.007000000001</v>
      </c>
      <c r="S242" s="890">
        <v>364.49912582423912</v>
      </c>
      <c r="T242" s="890">
        <v>8154.111726105969</v>
      </c>
      <c r="U242" s="890"/>
      <c r="V242" s="890">
        <f t="shared" si="3"/>
        <v>8.1541117261059686</v>
      </c>
      <c r="Y242" s="667"/>
    </row>
    <row r="243" spans="14:25" x14ac:dyDescent="0.25">
      <c r="N243" s="2293">
        <v>43338</v>
      </c>
      <c r="O243" s="890">
        <v>127024.24517354151</v>
      </c>
      <c r="P243" s="890">
        <v>-100246.76231670007</v>
      </c>
      <c r="Q243" s="890">
        <v>0</v>
      </c>
      <c r="R243" s="891">
        <v>-19328.748</v>
      </c>
      <c r="S243" s="890">
        <v>360.83635842222617</v>
      </c>
      <c r="T243" s="890">
        <v>8906.3808728103249</v>
      </c>
      <c r="U243" s="890"/>
      <c r="V243" s="890">
        <f t="shared" si="3"/>
        <v>8.9063808728103258</v>
      </c>
      <c r="Y243" s="667"/>
    </row>
    <row r="244" spans="14:25" x14ac:dyDescent="0.25">
      <c r="N244" s="2293">
        <v>43339</v>
      </c>
      <c r="O244" s="890">
        <v>130613.78309948307</v>
      </c>
      <c r="P244" s="890">
        <v>-101529.02837852095</v>
      </c>
      <c r="Q244" s="890">
        <v>0</v>
      </c>
      <c r="R244" s="891">
        <v>-18056.420999999998</v>
      </c>
      <c r="S244" s="890">
        <v>365.58890979825037</v>
      </c>
      <c r="T244" s="890">
        <v>12848.814233730647</v>
      </c>
      <c r="U244" s="890"/>
      <c r="V244" s="890">
        <f t="shared" si="3"/>
        <v>12.848814233730646</v>
      </c>
      <c r="Y244" s="667"/>
    </row>
    <row r="245" spans="14:25" x14ac:dyDescent="0.25">
      <c r="N245" s="2293">
        <v>43340</v>
      </c>
      <c r="O245" s="890">
        <v>129118.21394661884</v>
      </c>
      <c r="P245" s="890">
        <v>-99449.45036396246</v>
      </c>
      <c r="Q245" s="890">
        <v>0</v>
      </c>
      <c r="R245" s="891">
        <v>-17519.924999999999</v>
      </c>
      <c r="S245" s="890">
        <v>365.13120306822441</v>
      </c>
      <c r="T245" s="890">
        <v>14051.005235918359</v>
      </c>
      <c r="U245" s="890"/>
      <c r="V245" s="890">
        <f t="shared" si="3"/>
        <v>14.051005235918359</v>
      </c>
      <c r="Y245" s="667"/>
    </row>
    <row r="246" spans="14:25" x14ac:dyDescent="0.25">
      <c r="N246" s="2293">
        <v>43341</v>
      </c>
      <c r="O246" s="890">
        <v>124117.15687308788</v>
      </c>
      <c r="P246" s="890">
        <v>-93898.47663255618</v>
      </c>
      <c r="Q246" s="890">
        <v>0</v>
      </c>
      <c r="R246" s="891">
        <v>-15717.332</v>
      </c>
      <c r="S246" s="890">
        <v>368.98983317834075</v>
      </c>
      <c r="T246" s="890">
        <v>12623.961458003881</v>
      </c>
      <c r="U246" s="890"/>
      <c r="V246" s="890">
        <f t="shared" si="3"/>
        <v>12.623961458003881</v>
      </c>
      <c r="Y246" s="667"/>
    </row>
    <row r="247" spans="14:25" x14ac:dyDescent="0.25">
      <c r="N247" s="2293">
        <v>43342</v>
      </c>
      <c r="O247" s="890">
        <v>121422.94651334529</v>
      </c>
      <c r="P247" s="890">
        <v>-98015.8961915814</v>
      </c>
      <c r="Q247" s="890">
        <v>0</v>
      </c>
      <c r="R247" s="891">
        <v>-14213.666999999999</v>
      </c>
      <c r="S247" s="890">
        <v>378.43003631488978</v>
      </c>
      <c r="T247" s="890">
        <v>10755.300856704447</v>
      </c>
      <c r="U247" s="890"/>
      <c r="V247" s="890">
        <f t="shared" si="3"/>
        <v>10.755300856704448</v>
      </c>
      <c r="Y247" s="667"/>
    </row>
    <row r="248" spans="14:25" x14ac:dyDescent="0.25">
      <c r="N248" s="2293">
        <v>43343</v>
      </c>
      <c r="O248" s="890">
        <v>125579.0737419559</v>
      </c>
      <c r="P248" s="890">
        <v>-98604.132292435912</v>
      </c>
      <c r="Q248" s="890">
        <v>0</v>
      </c>
      <c r="R248" s="891">
        <v>-13668.921</v>
      </c>
      <c r="S248" s="890">
        <v>373.841830395984</v>
      </c>
      <c r="T248" s="890">
        <v>12289.919228678549</v>
      </c>
      <c r="U248" s="890"/>
      <c r="V248" s="890">
        <f t="shared" si="3"/>
        <v>12.289919228678549</v>
      </c>
      <c r="Y248" s="667"/>
    </row>
    <row r="249" spans="14:25" x14ac:dyDescent="0.25">
      <c r="N249" s="2293">
        <v>43344</v>
      </c>
      <c r="O249" s="890">
        <v>122626.37936491192</v>
      </c>
      <c r="P249" s="890">
        <v>-95009.203502479169</v>
      </c>
      <c r="Q249" s="890">
        <v>0</v>
      </c>
      <c r="R249" s="891">
        <v>-16067.237999999999</v>
      </c>
      <c r="S249" s="890">
        <v>377.91277679992783</v>
      </c>
      <c r="T249" s="890">
        <v>8564.3801209620069</v>
      </c>
      <c r="U249" s="890"/>
      <c r="V249" s="890">
        <f t="shared" si="3"/>
        <v>8.5643801209620065</v>
      </c>
      <c r="Y249" s="667"/>
    </row>
    <row r="250" spans="14:25" x14ac:dyDescent="0.25">
      <c r="N250" s="2293">
        <v>43345</v>
      </c>
      <c r="O250" s="890">
        <v>119952.81147800401</v>
      </c>
      <c r="P250" s="890">
        <v>-94644.630235256889</v>
      </c>
      <c r="Q250" s="890">
        <v>0</v>
      </c>
      <c r="R250" s="891">
        <v>-16905.537</v>
      </c>
      <c r="S250" s="890">
        <v>373.7727604951246</v>
      </c>
      <c r="T250" s="890">
        <v>9138.9382863052833</v>
      </c>
      <c r="U250" s="890"/>
      <c r="V250" s="890">
        <f t="shared" si="3"/>
        <v>9.138938286305283</v>
      </c>
      <c r="Y250" s="667"/>
    </row>
    <row r="251" spans="14:25" x14ac:dyDescent="0.25">
      <c r="N251" s="2293">
        <v>43346</v>
      </c>
      <c r="O251" s="890">
        <v>128962.40637198016</v>
      </c>
      <c r="P251" s="890">
        <v>-104615.79702500264</v>
      </c>
      <c r="Q251" s="890">
        <v>899.90800000000002</v>
      </c>
      <c r="R251" s="891">
        <v>-12980.541999999999</v>
      </c>
      <c r="S251" s="890">
        <v>376.04587333688312</v>
      </c>
      <c r="T251" s="890">
        <v>12999.160485433586</v>
      </c>
      <c r="U251" s="890"/>
      <c r="V251" s="890">
        <f t="shared" si="3"/>
        <v>12.999160485433585</v>
      </c>
      <c r="Y251" s="667"/>
    </row>
    <row r="252" spans="14:25" x14ac:dyDescent="0.25">
      <c r="N252" s="2293">
        <v>43347</v>
      </c>
      <c r="O252" s="890">
        <v>128545.92889545312</v>
      </c>
      <c r="P252" s="890">
        <v>-107778.09262580442</v>
      </c>
      <c r="Q252" s="890">
        <v>1312.1479999999999</v>
      </c>
      <c r="R252" s="891">
        <v>-11250.39</v>
      </c>
      <c r="S252" s="890">
        <v>383.57107288414699</v>
      </c>
      <c r="T252" s="890">
        <v>14210.971291277376</v>
      </c>
      <c r="U252" s="890"/>
      <c r="V252" s="890">
        <f t="shared" si="3"/>
        <v>14.210971291277376</v>
      </c>
      <c r="Y252" s="667"/>
    </row>
    <row r="253" spans="14:25" x14ac:dyDescent="0.25">
      <c r="N253" s="2293">
        <v>43348</v>
      </c>
      <c r="O253" s="890">
        <v>128820.75007912227</v>
      </c>
      <c r="P253" s="890">
        <v>-109171.9886063931</v>
      </c>
      <c r="Q253" s="890">
        <v>3471.4639999999999</v>
      </c>
      <c r="R253" s="891">
        <v>-8891.2029999999995</v>
      </c>
      <c r="S253" s="890">
        <v>390.59400102329323</v>
      </c>
      <c r="T253" s="890">
        <v>13122.051379996105</v>
      </c>
      <c r="U253" s="890"/>
      <c r="V253" s="890">
        <f t="shared" si="3"/>
        <v>13.122051379996105</v>
      </c>
      <c r="Y253" s="667"/>
    </row>
    <row r="254" spans="14:25" x14ac:dyDescent="0.25">
      <c r="N254" s="2293">
        <v>43349</v>
      </c>
      <c r="O254" s="890">
        <v>127880.18883848508</v>
      </c>
      <c r="P254" s="890">
        <v>-109348.14220909378</v>
      </c>
      <c r="Q254" s="890">
        <v>1392.7360000000001</v>
      </c>
      <c r="R254" s="891">
        <v>-9941.4599999999991</v>
      </c>
      <c r="S254" s="890">
        <v>397.35180337894292</v>
      </c>
      <c r="T254" s="890">
        <v>12896.124773768002</v>
      </c>
      <c r="U254" s="890"/>
      <c r="V254" s="890">
        <f t="shared" si="3"/>
        <v>12.896124773768003</v>
      </c>
      <c r="Y254" s="667"/>
    </row>
    <row r="255" spans="14:25" x14ac:dyDescent="0.25">
      <c r="N255" s="2293">
        <v>43350</v>
      </c>
      <c r="O255" s="890">
        <v>128757.89534761051</v>
      </c>
      <c r="P255" s="890">
        <v>-109158.5114463551</v>
      </c>
      <c r="Q255" s="890">
        <v>1434.702</v>
      </c>
      <c r="R255" s="891">
        <v>-10252.06</v>
      </c>
      <c r="S255" s="890">
        <v>394.50411210291691</v>
      </c>
      <c r="T255" s="890">
        <v>12400.801805908188</v>
      </c>
      <c r="U255" s="890"/>
      <c r="V255" s="890">
        <f t="shared" si="3"/>
        <v>12.400801805908188</v>
      </c>
      <c r="Y255" s="667"/>
    </row>
    <row r="256" spans="14:25" x14ac:dyDescent="0.25">
      <c r="N256" s="2293">
        <v>43351</v>
      </c>
      <c r="O256" s="890">
        <v>112820.09600168794</v>
      </c>
      <c r="P256" s="890">
        <v>-88666.195801244859</v>
      </c>
      <c r="Q256" s="890">
        <v>0</v>
      </c>
      <c r="R256" s="891">
        <v>-13358.013999999999</v>
      </c>
      <c r="S256" s="890">
        <v>391.72724340350311</v>
      </c>
      <c r="T256" s="890">
        <v>8734.0306288391839</v>
      </c>
      <c r="U256" s="890"/>
      <c r="V256" s="890">
        <f t="shared" si="3"/>
        <v>8.734030628839184</v>
      </c>
      <c r="Y256" s="667"/>
    </row>
    <row r="257" spans="14:25" x14ac:dyDescent="0.25">
      <c r="N257" s="2293">
        <v>43352</v>
      </c>
      <c r="O257" s="890">
        <v>107908.8996729613</v>
      </c>
      <c r="P257" s="890">
        <v>-81638.134824348555</v>
      </c>
      <c r="Q257" s="890">
        <v>0</v>
      </c>
      <c r="R257" s="891">
        <v>-15100.074000000001</v>
      </c>
      <c r="S257" s="890">
        <v>393.39729325321667</v>
      </c>
      <c r="T257" s="890">
        <v>8952.5666110298898</v>
      </c>
      <c r="U257" s="890"/>
      <c r="V257" s="890">
        <f t="shared" si="3"/>
        <v>8.9525666110298907</v>
      </c>
      <c r="Y257" s="667"/>
    </row>
    <row r="258" spans="14:25" x14ac:dyDescent="0.25">
      <c r="N258" s="2293">
        <v>43353</v>
      </c>
      <c r="O258" s="890">
        <v>111172.02553011922</v>
      </c>
      <c r="P258" s="890">
        <v>-89553.233463445518</v>
      </c>
      <c r="Q258" s="890">
        <v>0</v>
      </c>
      <c r="R258" s="891">
        <v>-10096.94</v>
      </c>
      <c r="S258" s="890">
        <v>403.03669132796659</v>
      </c>
      <c r="T258" s="890">
        <v>12555.94146816522</v>
      </c>
      <c r="U258" s="890"/>
      <c r="V258" s="890">
        <f t="shared" si="3"/>
        <v>12.555941468165219</v>
      </c>
      <c r="Y258" s="667"/>
    </row>
    <row r="259" spans="14:25" x14ac:dyDescent="0.25">
      <c r="N259" s="2293">
        <v>43354</v>
      </c>
      <c r="O259" s="890">
        <v>116114.69564300033</v>
      </c>
      <c r="P259" s="890">
        <v>-95613.017195906737</v>
      </c>
      <c r="Q259" s="890">
        <v>0</v>
      </c>
      <c r="R259" s="891">
        <v>-10444.808999999999</v>
      </c>
      <c r="S259" s="890">
        <v>404.59717663121108</v>
      </c>
      <c r="T259" s="890">
        <v>10605.246508118249</v>
      </c>
      <c r="U259" s="890"/>
      <c r="V259" s="890">
        <f t="shared" si="3"/>
        <v>10.605246508118249</v>
      </c>
      <c r="Y259" s="667"/>
    </row>
    <row r="260" spans="14:25" x14ac:dyDescent="0.25">
      <c r="N260" s="2293">
        <v>43355</v>
      </c>
      <c r="O260" s="890">
        <v>97178.90389281571</v>
      </c>
      <c r="P260" s="890">
        <v>-73574.967823610088</v>
      </c>
      <c r="Q260" s="890">
        <v>0</v>
      </c>
      <c r="R260" s="891">
        <v>-14604.494000000001</v>
      </c>
      <c r="S260" s="890">
        <v>398.06613606150773</v>
      </c>
      <c r="T260" s="890">
        <v>13580.810705561898</v>
      </c>
      <c r="U260" s="890"/>
      <c r="V260" s="890">
        <f t="shared" si="3"/>
        <v>13.580810705561898</v>
      </c>
      <c r="Y260" s="667"/>
    </row>
    <row r="261" spans="14:25" x14ac:dyDescent="0.25">
      <c r="N261" s="2293">
        <v>43356</v>
      </c>
      <c r="O261" s="890">
        <v>95797.91539191897</v>
      </c>
      <c r="P261" s="890">
        <v>-72817.821500158228</v>
      </c>
      <c r="Q261" s="890">
        <v>0</v>
      </c>
      <c r="R261" s="891">
        <v>-9519.6239999999998</v>
      </c>
      <c r="S261" s="890">
        <v>400.04157113001759</v>
      </c>
      <c r="T261" s="890">
        <v>13613.452403969632</v>
      </c>
      <c r="U261" s="890"/>
      <c r="V261" s="890">
        <f t="shared" si="3"/>
        <v>13.613452403969632</v>
      </c>
      <c r="Y261" s="667"/>
    </row>
    <row r="262" spans="14:25" x14ac:dyDescent="0.25">
      <c r="N262" s="2293">
        <v>43357</v>
      </c>
      <c r="O262" s="890">
        <v>101829.42082498154</v>
      </c>
      <c r="P262" s="890">
        <v>-72183.106867813069</v>
      </c>
      <c r="Q262" s="890">
        <v>0</v>
      </c>
      <c r="R262" s="891">
        <v>-14374.981</v>
      </c>
      <c r="S262" s="890">
        <v>395.9560606483239</v>
      </c>
      <c r="T262" s="890">
        <v>12596.536588660643</v>
      </c>
      <c r="U262" s="890"/>
      <c r="V262" s="890">
        <f t="shared" si="3"/>
        <v>12.596536588660642</v>
      </c>
      <c r="Y262" s="667"/>
    </row>
    <row r="263" spans="14:25" x14ac:dyDescent="0.25">
      <c r="N263" s="2293">
        <v>43358</v>
      </c>
      <c r="O263" s="890">
        <v>98563.094208249808</v>
      </c>
      <c r="P263" s="890">
        <v>-73148.247705454167</v>
      </c>
      <c r="Q263" s="890">
        <v>0</v>
      </c>
      <c r="R263" s="891">
        <v>-15582.145</v>
      </c>
      <c r="S263" s="890">
        <v>385.60415621530069</v>
      </c>
      <c r="T263" s="890">
        <v>9127.7709903603773</v>
      </c>
      <c r="U263" s="890"/>
      <c r="V263" s="890">
        <f t="shared" ref="V263:V326" si="4">T263/1000</f>
        <v>9.1277709903603768</v>
      </c>
      <c r="Y263" s="667"/>
    </row>
    <row r="264" spans="14:25" x14ac:dyDescent="0.25">
      <c r="N264" s="2293">
        <v>43359</v>
      </c>
      <c r="O264" s="890">
        <v>106180.95157717058</v>
      </c>
      <c r="P264" s="890">
        <v>-80294.260997995574</v>
      </c>
      <c r="Q264" s="890">
        <v>0</v>
      </c>
      <c r="R264" s="891">
        <v>-16084.960999999999</v>
      </c>
      <c r="S264" s="890">
        <v>386.05197415136274</v>
      </c>
      <c r="T264" s="890">
        <v>9259.2178152708202</v>
      </c>
      <c r="U264" s="890"/>
      <c r="V264" s="890">
        <f t="shared" si="4"/>
        <v>9.2592178152708193</v>
      </c>
      <c r="Y264" s="667"/>
    </row>
    <row r="265" spans="14:25" x14ac:dyDescent="0.25">
      <c r="N265" s="2293">
        <v>43360</v>
      </c>
      <c r="O265" s="890">
        <v>118559.56430003165</v>
      </c>
      <c r="P265" s="890">
        <v>-95896.19685620848</v>
      </c>
      <c r="Q265" s="890">
        <v>178.15299999999999</v>
      </c>
      <c r="R265" s="891">
        <v>-10693.313</v>
      </c>
      <c r="S265" s="890">
        <v>397.69399057360539</v>
      </c>
      <c r="T265" s="890">
        <v>13062.595480776083</v>
      </c>
      <c r="U265" s="890"/>
      <c r="V265" s="890">
        <f t="shared" si="4"/>
        <v>13.062595480776082</v>
      </c>
      <c r="Y265" s="667"/>
    </row>
    <row r="266" spans="14:25" x14ac:dyDescent="0.25">
      <c r="N266" s="2293">
        <v>43361</v>
      </c>
      <c r="O266" s="890">
        <v>120028.92288216058</v>
      </c>
      <c r="P266" s="890">
        <v>-99055.89935647219</v>
      </c>
      <c r="Q266" s="890">
        <v>0</v>
      </c>
      <c r="R266" s="891">
        <v>-11841.236000000001</v>
      </c>
      <c r="S266" s="890">
        <v>398.60395358714459</v>
      </c>
      <c r="T266" s="890">
        <v>11900.631757210353</v>
      </c>
      <c r="U266" s="890"/>
      <c r="V266" s="890">
        <f t="shared" si="4"/>
        <v>11.900631757210352</v>
      </c>
      <c r="Y266" s="667"/>
    </row>
    <row r="267" spans="14:25" x14ac:dyDescent="0.25">
      <c r="N267" s="2293">
        <v>43362</v>
      </c>
      <c r="O267" s="890">
        <v>122419.03681822978</v>
      </c>
      <c r="P267" s="890">
        <v>-98872.205928895462</v>
      </c>
      <c r="Q267" s="890">
        <v>0</v>
      </c>
      <c r="R267" s="891">
        <v>-12770.268</v>
      </c>
      <c r="S267" s="890">
        <v>397.39953594085421</v>
      </c>
      <c r="T267" s="890">
        <v>13201.802308982169</v>
      </c>
      <c r="U267" s="890"/>
      <c r="V267" s="890">
        <f t="shared" si="4"/>
        <v>13.201802308982169</v>
      </c>
      <c r="Y267" s="667"/>
    </row>
    <row r="268" spans="14:25" x14ac:dyDescent="0.25">
      <c r="N268" s="2293">
        <v>43363</v>
      </c>
      <c r="O268" s="890">
        <v>120550.85874037346</v>
      </c>
      <c r="P268" s="890">
        <v>-97663.401202658526</v>
      </c>
      <c r="Q268" s="890">
        <v>0</v>
      </c>
      <c r="R268" s="891">
        <v>-10998</v>
      </c>
      <c r="S268" s="890">
        <v>390.49237424941242</v>
      </c>
      <c r="T268" s="890">
        <v>13304.551374436382</v>
      </c>
      <c r="U268" s="890"/>
      <c r="V268" s="890">
        <f t="shared" si="4"/>
        <v>13.304551374436382</v>
      </c>
      <c r="Y268" s="667"/>
    </row>
    <row r="269" spans="14:25" x14ac:dyDescent="0.25">
      <c r="N269" s="2293">
        <v>43364</v>
      </c>
      <c r="O269" s="890">
        <v>121340.74058444983</v>
      </c>
      <c r="P269" s="890">
        <v>-96156.706403629083</v>
      </c>
      <c r="Q269" s="890">
        <v>0</v>
      </c>
      <c r="R269" s="891">
        <v>-10909.259</v>
      </c>
      <c r="S269" s="890">
        <v>384.69628774766863</v>
      </c>
      <c r="T269" s="890">
        <v>12061.544084152214</v>
      </c>
      <c r="U269" s="890"/>
      <c r="V269" s="890">
        <f t="shared" si="4"/>
        <v>12.061544084152214</v>
      </c>
      <c r="Y269" s="667"/>
    </row>
    <row r="270" spans="14:25" x14ac:dyDescent="0.25">
      <c r="N270" s="2293">
        <v>43365</v>
      </c>
      <c r="O270" s="890">
        <v>122280.52220698386</v>
      </c>
      <c r="P270" s="890">
        <v>-101611.6847768752</v>
      </c>
      <c r="Q270" s="890">
        <v>0</v>
      </c>
      <c r="R270" s="891">
        <v>-11548.841</v>
      </c>
      <c r="S270" s="890">
        <v>384.06071095489727</v>
      </c>
      <c r="T270" s="890">
        <v>9468.3747947185657</v>
      </c>
      <c r="U270" s="890"/>
      <c r="V270" s="890">
        <f t="shared" si="4"/>
        <v>9.4683747947185655</v>
      </c>
      <c r="Y270" s="667"/>
    </row>
    <row r="271" spans="14:25" x14ac:dyDescent="0.25">
      <c r="N271" s="2293">
        <v>43366</v>
      </c>
      <c r="O271" s="890">
        <v>124125.8677075641</v>
      </c>
      <c r="P271" s="890">
        <v>-101142.50659352251</v>
      </c>
      <c r="Q271" s="890">
        <v>0</v>
      </c>
      <c r="R271" s="891">
        <v>-11606.607</v>
      </c>
      <c r="S271" s="890">
        <v>395.51425131373844</v>
      </c>
      <c r="T271" s="890">
        <v>10110.937829290142</v>
      </c>
      <c r="U271" s="890"/>
      <c r="V271" s="890">
        <f t="shared" si="4"/>
        <v>10.110937829290142</v>
      </c>
      <c r="Y271" s="667"/>
    </row>
    <row r="272" spans="14:25" x14ac:dyDescent="0.25">
      <c r="N272" s="2293">
        <v>43367</v>
      </c>
      <c r="O272" s="890">
        <v>126929.37757147379</v>
      </c>
      <c r="P272" s="890">
        <v>-103462.40004219854</v>
      </c>
      <c r="Q272" s="890">
        <v>0</v>
      </c>
      <c r="R272" s="891">
        <v>-10523.954</v>
      </c>
      <c r="S272" s="890">
        <v>405.08376433356347</v>
      </c>
      <c r="T272" s="890">
        <v>14666.382362975895</v>
      </c>
      <c r="U272" s="890"/>
      <c r="V272" s="890">
        <f t="shared" si="4"/>
        <v>14.666382362975895</v>
      </c>
      <c r="Y272" s="667"/>
    </row>
    <row r="273" spans="14:25" x14ac:dyDescent="0.25">
      <c r="N273" s="2293">
        <v>43368</v>
      </c>
      <c r="O273" s="890">
        <v>120497.70228927102</v>
      </c>
      <c r="P273" s="890">
        <v>-97489.619158139045</v>
      </c>
      <c r="Q273" s="890">
        <v>0</v>
      </c>
      <c r="R273" s="891">
        <v>-8806.2270000000008</v>
      </c>
      <c r="S273" s="890">
        <v>393.09357657154817</v>
      </c>
      <c r="T273" s="890">
        <v>18629.173744647138</v>
      </c>
      <c r="U273" s="890"/>
      <c r="V273" s="890">
        <f t="shared" si="4"/>
        <v>18.629173744647137</v>
      </c>
      <c r="Y273" s="667"/>
    </row>
    <row r="274" spans="14:25" x14ac:dyDescent="0.25">
      <c r="N274" s="2293">
        <v>43369</v>
      </c>
      <c r="O274" s="890">
        <v>111173.16489081127</v>
      </c>
      <c r="P274" s="890">
        <v>-86946.124063719792</v>
      </c>
      <c r="Q274" s="890">
        <v>1454.9770000000001</v>
      </c>
      <c r="R274" s="891">
        <v>-8675.5830000000005</v>
      </c>
      <c r="S274" s="890">
        <v>392.51549239241825</v>
      </c>
      <c r="T274" s="890">
        <v>18001.222471523794</v>
      </c>
      <c r="U274" s="890"/>
      <c r="V274" s="890">
        <f t="shared" si="4"/>
        <v>18.001222471523793</v>
      </c>
      <c r="Y274" s="667"/>
    </row>
    <row r="275" spans="14:25" x14ac:dyDescent="0.25">
      <c r="N275" s="2293">
        <v>43370</v>
      </c>
      <c r="O275" s="890">
        <v>109857.91855680979</v>
      </c>
      <c r="P275" s="890">
        <v>-85933.980377676984</v>
      </c>
      <c r="Q275" s="890">
        <v>0</v>
      </c>
      <c r="R275" s="891">
        <v>-7908.5730000000003</v>
      </c>
      <c r="S275" s="890">
        <v>387.08690266932058</v>
      </c>
      <c r="T275" s="890">
        <v>16208.178860237418</v>
      </c>
      <c r="U275" s="890"/>
      <c r="V275" s="890">
        <f t="shared" si="4"/>
        <v>16.208178860237417</v>
      </c>
      <c r="Y275" s="667"/>
    </row>
    <row r="276" spans="14:25" x14ac:dyDescent="0.25">
      <c r="N276" s="2293">
        <v>43371</v>
      </c>
      <c r="O276" s="890">
        <v>112467.4406582973</v>
      </c>
      <c r="P276" s="890">
        <v>-89106.210570735318</v>
      </c>
      <c r="Q276" s="890">
        <v>0</v>
      </c>
      <c r="R276" s="891">
        <v>-6782.8389999999999</v>
      </c>
      <c r="S276" s="890">
        <v>382.04568458020441</v>
      </c>
      <c r="T276" s="890">
        <v>14086.650439028555</v>
      </c>
      <c r="U276" s="890"/>
      <c r="V276" s="890">
        <f t="shared" si="4"/>
        <v>14.086650439028556</v>
      </c>
      <c r="Y276" s="667"/>
    </row>
    <row r="277" spans="14:25" x14ac:dyDescent="0.25">
      <c r="N277" s="2293">
        <v>43372</v>
      </c>
      <c r="O277" s="890">
        <v>118867.7771916869</v>
      </c>
      <c r="P277" s="890">
        <v>-94746.593522523472</v>
      </c>
      <c r="Q277" s="890">
        <v>0</v>
      </c>
      <c r="R277" s="891">
        <v>-9740.152</v>
      </c>
      <c r="S277" s="890">
        <v>387.57415912198621</v>
      </c>
      <c r="T277" s="890">
        <v>15071.09230594787</v>
      </c>
      <c r="U277" s="890"/>
      <c r="V277" s="890">
        <f t="shared" si="4"/>
        <v>15.07109230594787</v>
      </c>
      <c r="Y277" s="667"/>
    </row>
    <row r="278" spans="14:25" x14ac:dyDescent="0.25">
      <c r="N278" s="2293">
        <v>43373</v>
      </c>
      <c r="O278" s="890">
        <v>115156.10190948412</v>
      </c>
      <c r="P278" s="890">
        <v>-88430.958961915821</v>
      </c>
      <c r="Q278" s="890">
        <v>0</v>
      </c>
      <c r="R278" s="891">
        <v>-8827.01</v>
      </c>
      <c r="S278" s="890">
        <v>385.62362621733786</v>
      </c>
      <c r="T278" s="890">
        <v>16568.567069673896</v>
      </c>
      <c r="U278" s="890"/>
      <c r="V278" s="890">
        <f t="shared" si="4"/>
        <v>16.568567069673897</v>
      </c>
      <c r="Y278" s="667"/>
    </row>
    <row r="279" spans="14:25" x14ac:dyDescent="0.25">
      <c r="N279" s="2293">
        <v>43374</v>
      </c>
      <c r="O279" s="890">
        <v>97078.743538347931</v>
      </c>
      <c r="P279" s="890">
        <v>-73645.007912227025</v>
      </c>
      <c r="Q279" s="890">
        <v>62.942</v>
      </c>
      <c r="R279" s="891">
        <v>-4021.2379999999998</v>
      </c>
      <c r="S279" s="890">
        <v>398.85102005844016</v>
      </c>
      <c r="T279" s="890">
        <v>21520.986189567171</v>
      </c>
      <c r="U279" s="890"/>
      <c r="V279" s="890">
        <f t="shared" si="4"/>
        <v>21.520986189567171</v>
      </c>
      <c r="Y279" s="667"/>
    </row>
    <row r="280" spans="14:25" x14ac:dyDescent="0.25">
      <c r="N280" s="2293">
        <v>43375</v>
      </c>
      <c r="O280" s="890">
        <v>108133.01930583395</v>
      </c>
      <c r="P280" s="890">
        <v>-74820.989555860331</v>
      </c>
      <c r="Q280" s="890">
        <v>0</v>
      </c>
      <c r="R280" s="891">
        <v>-9208.2119999999995</v>
      </c>
      <c r="S280" s="890">
        <v>405.84406788290852</v>
      </c>
      <c r="T280" s="890">
        <v>23307.534618646579</v>
      </c>
      <c r="U280" s="890"/>
      <c r="V280" s="890">
        <f t="shared" si="4"/>
        <v>23.307534618646578</v>
      </c>
      <c r="Y280" s="667"/>
    </row>
    <row r="281" spans="14:25" x14ac:dyDescent="0.25">
      <c r="N281" s="2293">
        <v>43376</v>
      </c>
      <c r="O281" s="890">
        <v>109541.97700179345</v>
      </c>
      <c r="P281" s="890">
        <v>-74163.452895875103</v>
      </c>
      <c r="Q281" s="890">
        <v>0</v>
      </c>
      <c r="R281" s="891">
        <v>-11443.244000000001</v>
      </c>
      <c r="S281" s="890">
        <v>412.90244338129111</v>
      </c>
      <c r="T281" s="890">
        <v>23544.889454947621</v>
      </c>
      <c r="U281" s="890"/>
      <c r="V281" s="890">
        <f t="shared" si="4"/>
        <v>23.544889454947622</v>
      </c>
      <c r="Y281" s="667"/>
    </row>
    <row r="282" spans="14:25" x14ac:dyDescent="0.25">
      <c r="N282" s="2293">
        <v>43377</v>
      </c>
      <c r="O282" s="890">
        <v>108588.11583500369</v>
      </c>
      <c r="P282" s="890">
        <v>-72292.309315328632</v>
      </c>
      <c r="Q282" s="890">
        <v>0</v>
      </c>
      <c r="R282" s="891">
        <v>-12732.861000000001</v>
      </c>
      <c r="S282" s="890">
        <v>415.93948514850752</v>
      </c>
      <c r="T282" s="890">
        <v>23560.312972205968</v>
      </c>
      <c r="U282" s="890"/>
      <c r="V282" s="890">
        <f t="shared" si="4"/>
        <v>23.560312972205967</v>
      </c>
      <c r="Y282" s="667"/>
    </row>
    <row r="283" spans="14:25" x14ac:dyDescent="0.25">
      <c r="N283" s="2293">
        <v>43378</v>
      </c>
      <c r="O283" s="890">
        <v>108174.1882055069</v>
      </c>
      <c r="P283" s="890">
        <v>-72872.033969828059</v>
      </c>
      <c r="Q283" s="890">
        <v>0</v>
      </c>
      <c r="R283" s="891">
        <v>-13848.563</v>
      </c>
      <c r="S283" s="890">
        <v>412.50698629612384</v>
      </c>
      <c r="T283" s="890">
        <v>21506.48420823308</v>
      </c>
      <c r="U283" s="890"/>
      <c r="V283" s="890">
        <f t="shared" si="4"/>
        <v>21.506484208233079</v>
      </c>
      <c r="Y283" s="667"/>
    </row>
    <row r="284" spans="14:25" x14ac:dyDescent="0.25">
      <c r="N284" s="2293">
        <v>43379</v>
      </c>
      <c r="O284" s="890">
        <v>100325.70524316911</v>
      </c>
      <c r="P284" s="890">
        <v>-67384.722017090404</v>
      </c>
      <c r="Q284" s="890">
        <v>0</v>
      </c>
      <c r="R284" s="891">
        <v>-14687.886</v>
      </c>
      <c r="S284" s="890">
        <v>403.40313980163108</v>
      </c>
      <c r="T284" s="890">
        <v>15287.753853721948</v>
      </c>
      <c r="U284" s="890"/>
      <c r="V284" s="890">
        <f t="shared" si="4"/>
        <v>15.287753853721949</v>
      </c>
      <c r="Y284" s="667"/>
    </row>
    <row r="285" spans="14:25" x14ac:dyDescent="0.25">
      <c r="N285" s="2293">
        <v>43380</v>
      </c>
      <c r="O285" s="890">
        <v>111133.06994408692</v>
      </c>
      <c r="P285" s="890">
        <v>-86420.205717902732</v>
      </c>
      <c r="Q285" s="890">
        <v>0</v>
      </c>
      <c r="R285" s="891">
        <v>-12371.303</v>
      </c>
      <c r="S285" s="890">
        <v>403.35791474088552</v>
      </c>
      <c r="T285" s="890">
        <v>15333.404730133996</v>
      </c>
      <c r="U285" s="890"/>
      <c r="V285" s="890">
        <f t="shared" si="4"/>
        <v>15.333404730133996</v>
      </c>
      <c r="Y285" s="667"/>
    </row>
    <row r="286" spans="14:25" x14ac:dyDescent="0.25">
      <c r="N286" s="2293">
        <v>43381</v>
      </c>
      <c r="O286" s="890">
        <v>116464.55216795021</v>
      </c>
      <c r="P286" s="890">
        <v>-95610.754298976695</v>
      </c>
      <c r="Q286" s="890">
        <v>272.59199999999998</v>
      </c>
      <c r="R286" s="891">
        <v>-6007.5780000000004</v>
      </c>
      <c r="S286" s="890">
        <v>429.35814784715183</v>
      </c>
      <c r="T286" s="890">
        <v>21208.126159264619</v>
      </c>
      <c r="U286" s="890"/>
      <c r="V286" s="890">
        <f t="shared" si="4"/>
        <v>21.208126159264619</v>
      </c>
      <c r="Y286" s="667"/>
    </row>
    <row r="287" spans="14:25" x14ac:dyDescent="0.25">
      <c r="N287" s="2293">
        <v>43382</v>
      </c>
      <c r="O287" s="890">
        <v>94328.370081232206</v>
      </c>
      <c r="P287" s="890">
        <v>-69046.786580862958</v>
      </c>
      <c r="Q287" s="890">
        <v>825.69399999999996</v>
      </c>
      <c r="R287" s="891">
        <v>-5375.02</v>
      </c>
      <c r="S287" s="890">
        <v>430.2272008004212</v>
      </c>
      <c r="T287" s="890">
        <v>20678.468378661382</v>
      </c>
      <c r="U287" s="890"/>
      <c r="V287" s="890">
        <f t="shared" si="4"/>
        <v>20.678468378661382</v>
      </c>
      <c r="Y287" s="667"/>
    </row>
    <row r="288" spans="14:25" x14ac:dyDescent="0.25">
      <c r="N288" s="2293">
        <v>43383</v>
      </c>
      <c r="O288" s="890">
        <v>91433.90758518831</v>
      </c>
      <c r="P288" s="890">
        <v>-63130.237366810841</v>
      </c>
      <c r="Q288" s="890">
        <v>366.60899999999998</v>
      </c>
      <c r="R288" s="891">
        <v>-9605.8289999999997</v>
      </c>
      <c r="S288" s="890">
        <v>443.03988862143711</v>
      </c>
      <c r="T288" s="890">
        <v>18497.864698696449</v>
      </c>
      <c r="U288" s="890"/>
      <c r="V288" s="890">
        <f t="shared" si="4"/>
        <v>18.49786469869645</v>
      </c>
      <c r="Y288" s="667"/>
    </row>
    <row r="289" spans="14:25" x14ac:dyDescent="0.25">
      <c r="N289" s="2293">
        <v>43384</v>
      </c>
      <c r="O289" s="890">
        <v>92511.515982698606</v>
      </c>
      <c r="P289" s="890">
        <v>-63825.05960544361</v>
      </c>
      <c r="Q289" s="890">
        <v>203.58500000000001</v>
      </c>
      <c r="R289" s="891">
        <v>-9966.9989999999998</v>
      </c>
      <c r="S289" s="890">
        <v>433.00727467768314</v>
      </c>
      <c r="T289" s="890">
        <v>18201.287359065147</v>
      </c>
      <c r="U289" s="890"/>
      <c r="V289" s="890">
        <f t="shared" si="4"/>
        <v>18.201287359065148</v>
      </c>
      <c r="Y289" s="667"/>
    </row>
    <row r="290" spans="14:25" x14ac:dyDescent="0.25">
      <c r="N290" s="2293">
        <v>43385</v>
      </c>
      <c r="O290" s="890">
        <v>96163.247177972356</v>
      </c>
      <c r="P290" s="890">
        <v>-65459.177128389078</v>
      </c>
      <c r="Q290" s="890">
        <v>254.87799999999999</v>
      </c>
      <c r="R290" s="891">
        <v>-10725.196</v>
      </c>
      <c r="S290" s="890">
        <v>432.54675647912859</v>
      </c>
      <c r="T290" s="890">
        <v>17111.512832885237</v>
      </c>
      <c r="U290" s="890"/>
      <c r="V290" s="890">
        <f t="shared" si="4"/>
        <v>17.111512832885236</v>
      </c>
      <c r="Y290" s="667"/>
    </row>
    <row r="291" spans="14:25" x14ac:dyDescent="0.25">
      <c r="N291" s="2293">
        <v>43386</v>
      </c>
      <c r="O291" s="890">
        <v>92383.975102858967</v>
      </c>
      <c r="P291" s="890">
        <v>-69510.036923726133</v>
      </c>
      <c r="Q291" s="890">
        <v>204.78700000000001</v>
      </c>
      <c r="R291" s="891">
        <v>-11121.977999999999</v>
      </c>
      <c r="S291" s="890">
        <v>424.23103070298862</v>
      </c>
      <c r="T291" s="890">
        <v>12931.801117771562</v>
      </c>
      <c r="U291" s="890"/>
      <c r="V291" s="890">
        <f t="shared" si="4"/>
        <v>12.931801117771561</v>
      </c>
      <c r="Y291" s="667"/>
    </row>
    <row r="292" spans="14:25" x14ac:dyDescent="0.25">
      <c r="N292" s="2293">
        <v>43387</v>
      </c>
      <c r="O292" s="890">
        <v>97663.183880156139</v>
      </c>
      <c r="P292" s="890">
        <v>-73686.654710412491</v>
      </c>
      <c r="Q292" s="890">
        <v>171.78</v>
      </c>
      <c r="R292" s="891">
        <v>-10995.215</v>
      </c>
      <c r="S292" s="890">
        <v>413.48321166427235</v>
      </c>
      <c r="T292" s="890">
        <v>13080.474716503648</v>
      </c>
      <c r="U292" s="890"/>
      <c r="V292" s="890">
        <f t="shared" si="4"/>
        <v>13.080474716503648</v>
      </c>
      <c r="Y292" s="667"/>
    </row>
    <row r="293" spans="14:25" x14ac:dyDescent="0.25">
      <c r="N293" s="2293">
        <v>43388</v>
      </c>
      <c r="O293" s="890">
        <v>109762.88638041988</v>
      </c>
      <c r="P293" s="890">
        <v>-83068.011393606925</v>
      </c>
      <c r="Q293" s="890">
        <v>173.43899999999999</v>
      </c>
      <c r="R293" s="891">
        <v>-11009.525</v>
      </c>
      <c r="S293" s="890">
        <v>410.97117269174765</v>
      </c>
      <c r="T293" s="890">
        <v>18197.463256521554</v>
      </c>
      <c r="U293" s="890"/>
      <c r="V293" s="890">
        <f t="shared" si="4"/>
        <v>18.197463256521555</v>
      </c>
      <c r="Y293" s="667"/>
    </row>
    <row r="294" spans="14:25" x14ac:dyDescent="0.25">
      <c r="N294" s="2293">
        <v>43389</v>
      </c>
      <c r="O294" s="890">
        <v>110527.16742272391</v>
      </c>
      <c r="P294" s="890">
        <v>-80061.570840805987</v>
      </c>
      <c r="Q294" s="890">
        <v>0</v>
      </c>
      <c r="R294" s="891">
        <v>-11477.206</v>
      </c>
      <c r="S294" s="890">
        <v>394.14530059790343</v>
      </c>
      <c r="T294" s="890">
        <v>18907.658392786794</v>
      </c>
      <c r="U294" s="890"/>
      <c r="V294" s="890">
        <f t="shared" si="4"/>
        <v>18.907658392786793</v>
      </c>
      <c r="Y294" s="667"/>
    </row>
    <row r="295" spans="14:25" x14ac:dyDescent="0.25">
      <c r="N295" s="2293">
        <v>43390</v>
      </c>
      <c r="O295" s="890">
        <v>110030.79227766642</v>
      </c>
      <c r="P295" s="890">
        <v>-84773.878046207406</v>
      </c>
      <c r="Q295" s="890">
        <v>0</v>
      </c>
      <c r="R295" s="891">
        <v>-8485.4650000000001</v>
      </c>
      <c r="S295" s="890">
        <v>417.59487746809316</v>
      </c>
      <c r="T295" s="890">
        <v>19587.798455874836</v>
      </c>
      <c r="U295" s="890"/>
      <c r="V295" s="890">
        <f t="shared" si="4"/>
        <v>19.587798455874836</v>
      </c>
      <c r="Y295" s="667"/>
    </row>
    <row r="296" spans="14:25" x14ac:dyDescent="0.25">
      <c r="N296" s="2293">
        <v>43391</v>
      </c>
      <c r="O296" s="890">
        <v>114273.1459014664</v>
      </c>
      <c r="P296" s="890">
        <v>-85556.781306044955</v>
      </c>
      <c r="Q296" s="890">
        <v>0</v>
      </c>
      <c r="R296" s="891">
        <v>-8927.0830000000005</v>
      </c>
      <c r="S296" s="890">
        <v>421.15496807653142</v>
      </c>
      <c r="T296" s="890">
        <v>20188.17585207133</v>
      </c>
      <c r="U296" s="890"/>
      <c r="V296" s="890">
        <f t="shared" si="4"/>
        <v>20.188175852071332</v>
      </c>
      <c r="Y296" s="667"/>
    </row>
    <row r="297" spans="14:25" x14ac:dyDescent="0.25">
      <c r="N297" s="2293">
        <v>43392</v>
      </c>
      <c r="O297" s="890">
        <v>110359.33959278405</v>
      </c>
      <c r="P297" s="890">
        <v>-82122.535077539826</v>
      </c>
      <c r="Q297" s="890">
        <v>0</v>
      </c>
      <c r="R297" s="891">
        <v>-9091.2510000000002</v>
      </c>
      <c r="S297" s="890">
        <v>404.90168264752464</v>
      </c>
      <c r="T297" s="890">
        <v>20435.38668623241</v>
      </c>
      <c r="U297" s="890"/>
      <c r="V297" s="890">
        <f t="shared" si="4"/>
        <v>20.435386686232409</v>
      </c>
      <c r="Y297" s="667"/>
    </row>
    <row r="298" spans="14:25" x14ac:dyDescent="0.25">
      <c r="N298" s="2293">
        <v>43393</v>
      </c>
      <c r="O298" s="890">
        <v>105477.31511762844</v>
      </c>
      <c r="P298" s="890">
        <v>-79810.423040405105</v>
      </c>
      <c r="Q298" s="890">
        <v>0</v>
      </c>
      <c r="R298" s="891">
        <v>-8114.0209999999997</v>
      </c>
      <c r="S298" s="890">
        <v>401.61081295984565</v>
      </c>
      <c r="T298" s="890">
        <v>18896.464093476261</v>
      </c>
      <c r="U298" s="890"/>
      <c r="V298" s="890">
        <f t="shared" si="4"/>
        <v>18.896464093476261</v>
      </c>
      <c r="Y298" s="667"/>
    </row>
    <row r="299" spans="14:25" x14ac:dyDescent="0.25">
      <c r="N299" s="2293">
        <v>43394</v>
      </c>
      <c r="O299" s="890">
        <v>106526.55237894293</v>
      </c>
      <c r="P299" s="890">
        <v>-80017.16109294229</v>
      </c>
      <c r="Q299" s="890">
        <v>0</v>
      </c>
      <c r="R299" s="891">
        <v>-7179.0309999999999</v>
      </c>
      <c r="S299" s="890">
        <v>406.36828316967819</v>
      </c>
      <c r="T299" s="890">
        <v>19990.205508905095</v>
      </c>
      <c r="U299" s="890"/>
      <c r="V299" s="890">
        <f t="shared" si="4"/>
        <v>19.990205508905095</v>
      </c>
      <c r="Y299" s="667"/>
    </row>
    <row r="300" spans="14:25" x14ac:dyDescent="0.25">
      <c r="N300" s="2293">
        <v>43395</v>
      </c>
      <c r="O300" s="890">
        <v>109749.67085135562</v>
      </c>
      <c r="P300" s="890">
        <v>-79005.708408059931</v>
      </c>
      <c r="Q300" s="890">
        <v>278.90699999999998</v>
      </c>
      <c r="R300" s="891">
        <v>-5464.1360000000004</v>
      </c>
      <c r="S300" s="890">
        <v>411.06366662863888</v>
      </c>
      <c r="T300" s="890">
        <v>25450.444040696148</v>
      </c>
      <c r="U300" s="890"/>
      <c r="V300" s="890">
        <f t="shared" si="4"/>
        <v>25.450444040696148</v>
      </c>
      <c r="Y300" s="667"/>
    </row>
    <row r="301" spans="14:25" x14ac:dyDescent="0.25">
      <c r="N301" s="2293">
        <v>43396</v>
      </c>
      <c r="O301" s="890">
        <v>113175.69152864227</v>
      </c>
      <c r="P301" s="890">
        <v>-82395.885641945351</v>
      </c>
      <c r="Q301" s="890">
        <v>362.315</v>
      </c>
      <c r="R301" s="891">
        <v>-5810.0339999999997</v>
      </c>
      <c r="S301" s="890">
        <v>418.59251005507156</v>
      </c>
      <c r="T301" s="890">
        <v>24304.806985494346</v>
      </c>
      <c r="U301" s="890"/>
      <c r="V301" s="890">
        <f t="shared" si="4"/>
        <v>24.304806985494345</v>
      </c>
      <c r="Y301" s="667"/>
    </row>
    <row r="302" spans="14:25" x14ac:dyDescent="0.25">
      <c r="N302" s="2293">
        <v>43397</v>
      </c>
      <c r="O302" s="890">
        <v>112445.724232514</v>
      </c>
      <c r="P302" s="890">
        <v>-79977.045046945888</v>
      </c>
      <c r="Q302" s="890">
        <v>489.23399999999998</v>
      </c>
      <c r="R302" s="891">
        <v>-5911.2730000000001</v>
      </c>
      <c r="S302" s="890">
        <v>413.72625332179342</v>
      </c>
      <c r="T302" s="890">
        <v>26143.293081621712</v>
      </c>
      <c r="U302" s="890"/>
      <c r="V302" s="890">
        <f t="shared" si="4"/>
        <v>26.143293081621714</v>
      </c>
      <c r="Y302" s="667"/>
    </row>
    <row r="303" spans="14:25" x14ac:dyDescent="0.25">
      <c r="N303" s="2293">
        <v>43398</v>
      </c>
      <c r="O303" s="890">
        <v>118912.05823399092</v>
      </c>
      <c r="P303" s="890">
        <v>-91675.828673910757</v>
      </c>
      <c r="Q303" s="890">
        <v>403.90100000000001</v>
      </c>
      <c r="R303" s="891">
        <v>-2976.1329999999998</v>
      </c>
      <c r="S303" s="890">
        <v>420.45173933739858</v>
      </c>
      <c r="T303" s="890">
        <v>25857.670041736073</v>
      </c>
      <c r="U303" s="890"/>
      <c r="V303" s="890">
        <f t="shared" si="4"/>
        <v>25.857670041736075</v>
      </c>
      <c r="Y303" s="667"/>
    </row>
    <row r="304" spans="14:25" x14ac:dyDescent="0.25">
      <c r="N304" s="2293">
        <v>43399</v>
      </c>
      <c r="O304" s="890">
        <v>123420.62875830784</v>
      </c>
      <c r="P304" s="890">
        <v>-91208.345817069305</v>
      </c>
      <c r="Q304" s="890">
        <v>8.9779999999999998</v>
      </c>
      <c r="R304" s="891">
        <v>-7028.5209999999997</v>
      </c>
      <c r="S304" s="890">
        <v>413.14980856035743</v>
      </c>
      <c r="T304" s="890">
        <v>24374.665619308991</v>
      </c>
      <c r="U304" s="890"/>
      <c r="V304" s="890">
        <f t="shared" si="4"/>
        <v>24.374665619308992</v>
      </c>
      <c r="Y304" s="667"/>
    </row>
    <row r="305" spans="14:25" x14ac:dyDescent="0.25">
      <c r="N305" s="2293">
        <v>43400</v>
      </c>
      <c r="O305" s="890">
        <v>114070.2827302458</v>
      </c>
      <c r="P305" s="890">
        <v>-85873.413862221743</v>
      </c>
      <c r="Q305" s="890">
        <v>0</v>
      </c>
      <c r="R305" s="891">
        <v>-7720.2259999999997</v>
      </c>
      <c r="S305" s="890">
        <v>413.927771957321</v>
      </c>
      <c r="T305" s="890">
        <v>22246.137183194012</v>
      </c>
      <c r="U305" s="890"/>
      <c r="V305" s="890">
        <f t="shared" si="4"/>
        <v>22.246137183194012</v>
      </c>
      <c r="Y305" s="667"/>
    </row>
    <row r="306" spans="14:25" x14ac:dyDescent="0.25">
      <c r="N306" s="2293">
        <v>43401</v>
      </c>
      <c r="O306" s="890">
        <v>109142.76505960544</v>
      </c>
      <c r="P306" s="890">
        <v>-80471.318704504694</v>
      </c>
      <c r="Q306" s="890">
        <v>2161.1660000000002</v>
      </c>
      <c r="R306" s="891">
        <v>-6359.335</v>
      </c>
      <c r="S306" s="890">
        <v>409.94488037064497</v>
      </c>
      <c r="T306" s="890">
        <v>24842.022933632947</v>
      </c>
      <c r="U306" s="890"/>
      <c r="V306" s="890">
        <f t="shared" si="4"/>
        <v>24.842022933632947</v>
      </c>
      <c r="Y306" s="667"/>
    </row>
    <row r="307" spans="14:25" x14ac:dyDescent="0.25">
      <c r="N307" s="2293">
        <v>43402</v>
      </c>
      <c r="O307" s="890">
        <v>107053.36322396879</v>
      </c>
      <c r="P307" s="890">
        <v>-81682.247072476006</v>
      </c>
      <c r="Q307" s="890">
        <v>2896.2179999999998</v>
      </c>
      <c r="R307" s="891">
        <v>-2833.7429999999999</v>
      </c>
      <c r="S307" s="890">
        <v>417.48689781664149</v>
      </c>
      <c r="T307" s="890">
        <v>26382.438431061993</v>
      </c>
      <c r="U307" s="890"/>
      <c r="V307" s="890">
        <f t="shared" si="4"/>
        <v>26.382438431061992</v>
      </c>
      <c r="Y307" s="667"/>
    </row>
    <row r="308" spans="14:25" x14ac:dyDescent="0.25">
      <c r="N308" s="2293">
        <v>43403</v>
      </c>
      <c r="O308" s="890">
        <v>115596.30446249605</v>
      </c>
      <c r="P308" s="890">
        <v>-95800.545416183144</v>
      </c>
      <c r="Q308" s="890">
        <v>1482.6780000000001</v>
      </c>
      <c r="R308" s="891">
        <v>-588.28099999999995</v>
      </c>
      <c r="S308" s="890">
        <v>408.46746392381914</v>
      </c>
      <c r="T308" s="890">
        <v>20505.068574291286</v>
      </c>
      <c r="U308" s="890"/>
      <c r="V308" s="890">
        <f t="shared" si="4"/>
        <v>20.505068574291286</v>
      </c>
      <c r="Y308" s="667"/>
    </row>
    <row r="309" spans="14:25" x14ac:dyDescent="0.25">
      <c r="N309" s="2293">
        <v>43404</v>
      </c>
      <c r="O309" s="890">
        <v>116704.13229243591</v>
      </c>
      <c r="P309" s="890">
        <v>-93823.925519569573</v>
      </c>
      <c r="Q309" s="890">
        <v>1260.5630000000001</v>
      </c>
      <c r="R309" s="891">
        <v>-103.869</v>
      </c>
      <c r="S309" s="890">
        <v>411.2684021829283</v>
      </c>
      <c r="T309" s="890">
        <v>22534.19894398727</v>
      </c>
      <c r="U309" s="890"/>
      <c r="V309" s="890">
        <f t="shared" si="4"/>
        <v>22.534198943987271</v>
      </c>
      <c r="Y309" s="667"/>
    </row>
    <row r="310" spans="14:25" x14ac:dyDescent="0.25">
      <c r="N310" s="2293">
        <v>43405</v>
      </c>
      <c r="O310" s="890">
        <v>115067.17269754194</v>
      </c>
      <c r="P310" s="890">
        <v>-90340.281675282211</v>
      </c>
      <c r="Q310" s="890">
        <v>0</v>
      </c>
      <c r="R310" s="891">
        <v>-3805.4070000000002</v>
      </c>
      <c r="S310" s="890">
        <v>405.90878715732896</v>
      </c>
      <c r="T310" s="890">
        <v>22337.210213195525</v>
      </c>
      <c r="U310" s="890"/>
      <c r="V310" s="890">
        <f t="shared" si="4"/>
        <v>22.337210213195526</v>
      </c>
      <c r="Y310" s="667"/>
    </row>
    <row r="311" spans="14:25" x14ac:dyDescent="0.25">
      <c r="N311" s="2293">
        <v>43406</v>
      </c>
      <c r="O311" s="890">
        <v>114467.25076484862</v>
      </c>
      <c r="P311" s="890">
        <v>-86658.869079016775</v>
      </c>
      <c r="Q311" s="890">
        <v>0</v>
      </c>
      <c r="R311" s="891">
        <v>-5521.3779999999997</v>
      </c>
      <c r="S311" s="890">
        <v>415.21990769759003</v>
      </c>
      <c r="T311" s="890">
        <v>23150.704414677592</v>
      </c>
      <c r="U311" s="890"/>
      <c r="V311" s="890">
        <f t="shared" si="4"/>
        <v>23.150704414677591</v>
      </c>
      <c r="Y311" s="667"/>
    </row>
    <row r="312" spans="14:25" x14ac:dyDescent="0.25">
      <c r="N312" s="2293">
        <v>43407</v>
      </c>
      <c r="O312" s="890">
        <v>115287.39529486233</v>
      </c>
      <c r="P312" s="890">
        <v>-89095.582867391073</v>
      </c>
      <c r="Q312" s="890">
        <v>0</v>
      </c>
      <c r="R312" s="891">
        <v>-6286.6639999999998</v>
      </c>
      <c r="S312" s="890">
        <v>412.85239601029377</v>
      </c>
      <c r="T312" s="890">
        <v>21303.786705285933</v>
      </c>
      <c r="U312" s="890"/>
      <c r="V312" s="890">
        <f t="shared" si="4"/>
        <v>21.303786705285933</v>
      </c>
      <c r="Y312" s="667"/>
    </row>
    <row r="313" spans="14:25" x14ac:dyDescent="0.25">
      <c r="N313" s="2293">
        <v>43408</v>
      </c>
      <c r="O313" s="890">
        <v>117327.1632028695</v>
      </c>
      <c r="P313" s="890">
        <v>-92067.232830467357</v>
      </c>
      <c r="Q313" s="890">
        <v>0</v>
      </c>
      <c r="R313" s="891">
        <v>-6401.0889999999999</v>
      </c>
      <c r="S313" s="890">
        <v>410.43685812288601</v>
      </c>
      <c r="T313" s="890">
        <v>19541.909255978284</v>
      </c>
      <c r="U313" s="890"/>
      <c r="V313" s="890">
        <f t="shared" si="4"/>
        <v>19.541909255978283</v>
      </c>
      <c r="Y313" s="667"/>
    </row>
    <row r="314" spans="14:25" x14ac:dyDescent="0.25">
      <c r="N314" s="2293">
        <v>43409</v>
      </c>
      <c r="O314" s="890">
        <v>119308.94503639624</v>
      </c>
      <c r="P314" s="890">
        <v>-91998.353201814549</v>
      </c>
      <c r="Q314" s="890">
        <v>0</v>
      </c>
      <c r="R314" s="891">
        <v>-5225.8429999999998</v>
      </c>
      <c r="S314" s="890">
        <v>410.78682051828969</v>
      </c>
      <c r="T314" s="890">
        <v>23969.954454288749</v>
      </c>
      <c r="U314" s="890"/>
      <c r="V314" s="890">
        <f t="shared" si="4"/>
        <v>23.96995445428875</v>
      </c>
      <c r="Y314" s="667"/>
    </row>
    <row r="315" spans="14:25" x14ac:dyDescent="0.25">
      <c r="N315" s="2293">
        <v>43410</v>
      </c>
      <c r="O315" s="890">
        <v>115884.12174279988</v>
      </c>
      <c r="P315" s="890">
        <v>-89580.511657347815</v>
      </c>
      <c r="Q315" s="890">
        <v>607.08799999999997</v>
      </c>
      <c r="R315" s="891">
        <v>-3643.5279999999998</v>
      </c>
      <c r="S315" s="890">
        <v>398.96659217052678</v>
      </c>
      <c r="T315" s="890">
        <v>23545.21325816126</v>
      </c>
      <c r="U315" s="890"/>
      <c r="V315" s="890">
        <f t="shared" si="4"/>
        <v>23.545213258161262</v>
      </c>
      <c r="Y315" s="667"/>
    </row>
    <row r="316" spans="14:25" x14ac:dyDescent="0.25">
      <c r="N316" s="2293">
        <v>43411</v>
      </c>
      <c r="O316" s="890">
        <v>113316.80557020783</v>
      </c>
      <c r="P316" s="890">
        <v>-85223.45817069312</v>
      </c>
      <c r="Q316" s="890">
        <v>744.62800000000004</v>
      </c>
      <c r="R316" s="891">
        <v>-4325.6760000000004</v>
      </c>
      <c r="S316" s="890">
        <v>407.8939189002308</v>
      </c>
      <c r="T316" s="890">
        <v>24095.25746492442</v>
      </c>
      <c r="U316" s="890"/>
      <c r="V316" s="890">
        <f t="shared" si="4"/>
        <v>24.095257464924419</v>
      </c>
      <c r="Y316" s="667"/>
    </row>
    <row r="317" spans="14:25" x14ac:dyDescent="0.25">
      <c r="N317" s="2293">
        <v>43412</v>
      </c>
      <c r="O317" s="890">
        <v>116740.89144424518</v>
      </c>
      <c r="P317" s="890">
        <v>-86415.966874142861</v>
      </c>
      <c r="Q317" s="890">
        <v>989.09199999999998</v>
      </c>
      <c r="R317" s="891">
        <v>-5705.0690000000004</v>
      </c>
      <c r="S317" s="890">
        <v>417.08081316740441</v>
      </c>
      <c r="T317" s="890">
        <v>25200.769808342229</v>
      </c>
      <c r="U317" s="890"/>
      <c r="V317" s="890">
        <f t="shared" si="4"/>
        <v>25.20076980834223</v>
      </c>
      <c r="Y317" s="667"/>
    </row>
    <row r="318" spans="14:25" x14ac:dyDescent="0.25">
      <c r="N318" s="2293">
        <v>43413</v>
      </c>
      <c r="O318" s="890">
        <v>110708.63593206035</v>
      </c>
      <c r="P318" s="890">
        <v>-86334.995252663794</v>
      </c>
      <c r="Q318" s="890">
        <v>995.24099999999999</v>
      </c>
      <c r="R318" s="891">
        <v>-2641.3229999999999</v>
      </c>
      <c r="S318" s="890">
        <v>413.60145107944157</v>
      </c>
      <c r="T318" s="890">
        <v>24969.104550917476</v>
      </c>
      <c r="U318" s="890"/>
      <c r="V318" s="890">
        <f t="shared" si="4"/>
        <v>24.969104550917475</v>
      </c>
      <c r="Y318" s="667"/>
    </row>
    <row r="319" spans="14:25" x14ac:dyDescent="0.25">
      <c r="N319" s="2293">
        <v>43414</v>
      </c>
      <c r="O319" s="890">
        <v>112107.43221858847</v>
      </c>
      <c r="P319" s="890">
        <v>-86565.317016562942</v>
      </c>
      <c r="Q319" s="890">
        <v>1012.9589999999999</v>
      </c>
      <c r="R319" s="891">
        <v>-5302.8440000000001</v>
      </c>
      <c r="S319" s="890">
        <v>405.70206472795218</v>
      </c>
      <c r="T319" s="890">
        <v>20869.584077670879</v>
      </c>
      <c r="U319" s="890"/>
      <c r="V319" s="890">
        <f t="shared" si="4"/>
        <v>20.869584077670879</v>
      </c>
      <c r="Y319" s="667"/>
    </row>
    <row r="320" spans="14:25" x14ac:dyDescent="0.25">
      <c r="N320" s="2293">
        <v>43415</v>
      </c>
      <c r="O320" s="890">
        <v>113090.08334212469</v>
      </c>
      <c r="P320" s="890">
        <v>-85956.971199493622</v>
      </c>
      <c r="Q320" s="890">
        <v>997.67200000000003</v>
      </c>
      <c r="R320" s="891">
        <v>-5259.4250000000002</v>
      </c>
      <c r="S320" s="890">
        <v>409.18811719214466</v>
      </c>
      <c r="T320" s="890">
        <v>22642.928589551735</v>
      </c>
      <c r="U320" s="890"/>
      <c r="V320" s="890">
        <f t="shared" si="4"/>
        <v>22.642928589551737</v>
      </c>
      <c r="Y320" s="667"/>
    </row>
    <row r="321" spans="14:25" x14ac:dyDescent="0.25">
      <c r="N321" s="2293">
        <v>43416</v>
      </c>
      <c r="O321" s="890">
        <v>112763.13535183037</v>
      </c>
      <c r="P321" s="890">
        <v>-86747.649541090825</v>
      </c>
      <c r="Q321" s="890">
        <v>2690.9690000000001</v>
      </c>
      <c r="R321" s="891">
        <v>-4116.74</v>
      </c>
      <c r="S321" s="890">
        <v>403.95116697532944</v>
      </c>
      <c r="T321" s="890">
        <v>27119.130464016078</v>
      </c>
      <c r="U321" s="890"/>
      <c r="V321" s="890">
        <f t="shared" si="4"/>
        <v>27.119130464016077</v>
      </c>
      <c r="Y321" s="667"/>
    </row>
    <row r="322" spans="14:25" x14ac:dyDescent="0.25">
      <c r="N322" s="2293">
        <v>43417</v>
      </c>
      <c r="O322" s="890">
        <v>112372.97077750816</v>
      </c>
      <c r="P322" s="890">
        <v>-84344.275767486019</v>
      </c>
      <c r="Q322" s="890">
        <v>3301.2089999999998</v>
      </c>
      <c r="R322" s="891">
        <v>-5269.6859999999997</v>
      </c>
      <c r="S322" s="890">
        <v>406.3693432612468</v>
      </c>
      <c r="T322" s="890">
        <v>25616.553432422043</v>
      </c>
      <c r="U322" s="890"/>
      <c r="V322" s="890">
        <f t="shared" si="4"/>
        <v>25.616553432422041</v>
      </c>
      <c r="Y322" s="667"/>
    </row>
    <row r="323" spans="14:25" x14ac:dyDescent="0.25">
      <c r="N323" s="2293">
        <v>43418</v>
      </c>
      <c r="O323" s="890">
        <v>114233.97299293175</v>
      </c>
      <c r="P323" s="890">
        <v>-83446.167317227577</v>
      </c>
      <c r="Q323" s="890">
        <v>3433.4929999999999</v>
      </c>
      <c r="R323" s="891">
        <v>-3921.6210000000001</v>
      </c>
      <c r="S323" s="890">
        <v>403.41228621933584</v>
      </c>
      <c r="T323" s="890">
        <v>29022.255994978859</v>
      </c>
      <c r="U323" s="890"/>
      <c r="V323" s="890">
        <f t="shared" si="4"/>
        <v>29.02225599497886</v>
      </c>
      <c r="Y323" s="667"/>
    </row>
    <row r="324" spans="14:25" x14ac:dyDescent="0.25">
      <c r="N324" s="2293">
        <v>43419</v>
      </c>
      <c r="O324" s="890">
        <v>107166.61778668636</v>
      </c>
      <c r="P324" s="890">
        <v>-82664.594366494362</v>
      </c>
      <c r="Q324" s="890">
        <v>8528.0619999999999</v>
      </c>
      <c r="R324" s="891">
        <v>-1948.4770000000001</v>
      </c>
      <c r="S324" s="890">
        <v>402.16324073070024</v>
      </c>
      <c r="T324" s="890">
        <v>30912.610923436583</v>
      </c>
      <c r="U324" s="890"/>
      <c r="V324" s="890">
        <f t="shared" si="4"/>
        <v>30.912610923436581</v>
      </c>
      <c r="Y324" s="667"/>
    </row>
    <row r="325" spans="14:25" x14ac:dyDescent="0.25">
      <c r="N325" s="2293">
        <v>43420</v>
      </c>
      <c r="O325" s="890">
        <v>111330.44730456801</v>
      </c>
      <c r="P325" s="890">
        <v>-89585.012132081451</v>
      </c>
      <c r="Q325" s="890">
        <v>10393.499</v>
      </c>
      <c r="R325" s="891">
        <v>-584.03599999999994</v>
      </c>
      <c r="S325" s="890">
        <v>408.60329722033202</v>
      </c>
      <c r="T325" s="890">
        <v>32336.834454926695</v>
      </c>
      <c r="U325" s="890"/>
      <c r="V325" s="890">
        <f t="shared" si="4"/>
        <v>32.336834454926695</v>
      </c>
      <c r="Y325" s="667"/>
    </row>
    <row r="326" spans="14:25" x14ac:dyDescent="0.25">
      <c r="N326" s="2293">
        <v>43421</v>
      </c>
      <c r="O326" s="890">
        <v>93445.583922354679</v>
      </c>
      <c r="P326" s="890">
        <v>-75644.924570102332</v>
      </c>
      <c r="Q326" s="890">
        <v>12997.166999999999</v>
      </c>
      <c r="R326" s="891">
        <v>0</v>
      </c>
      <c r="S326" s="890">
        <v>391.95962242572102</v>
      </c>
      <c r="T326" s="890">
        <v>29089.350637271742</v>
      </c>
      <c r="U326" s="890"/>
      <c r="V326" s="890">
        <f t="shared" si="4"/>
        <v>29.089350637271743</v>
      </c>
      <c r="Y326" s="667"/>
    </row>
    <row r="327" spans="14:25" x14ac:dyDescent="0.25">
      <c r="N327" s="2293">
        <v>43422</v>
      </c>
      <c r="O327" s="890">
        <v>105432.97077750816</v>
      </c>
      <c r="P327" s="890">
        <v>-88816.705348665477</v>
      </c>
      <c r="Q327" s="890">
        <v>12554.958000000001</v>
      </c>
      <c r="R327" s="891">
        <v>0</v>
      </c>
      <c r="S327" s="890">
        <v>405.38782191269667</v>
      </c>
      <c r="T327" s="890">
        <v>31661.108526029086</v>
      </c>
      <c r="U327" s="890"/>
      <c r="V327" s="890">
        <f t="shared" ref="V327:V370" si="5">T327/1000</f>
        <v>31.661108526029086</v>
      </c>
      <c r="Y327" s="667"/>
    </row>
    <row r="328" spans="14:25" x14ac:dyDescent="0.25">
      <c r="N328" s="2293">
        <v>43423</v>
      </c>
      <c r="O328" s="890">
        <v>111293.61430530647</v>
      </c>
      <c r="P328" s="890">
        <v>-95104.865492140525</v>
      </c>
      <c r="Q328" s="890">
        <v>17452.839</v>
      </c>
      <c r="R328" s="891">
        <v>0</v>
      </c>
      <c r="S328" s="890">
        <v>417.52795505618423</v>
      </c>
      <c r="T328" s="890">
        <v>35907.625059266175</v>
      </c>
      <c r="U328" s="890"/>
      <c r="V328" s="890">
        <f t="shared" si="5"/>
        <v>35.907625059266174</v>
      </c>
      <c r="Y328" s="667"/>
    </row>
    <row r="329" spans="14:25" x14ac:dyDescent="0.25">
      <c r="N329" s="2293">
        <v>43424</v>
      </c>
      <c r="O329" s="890">
        <v>110774.83489819602</v>
      </c>
      <c r="P329" s="890">
        <v>-89961.183669163409</v>
      </c>
      <c r="Q329" s="890">
        <v>16453.365000000002</v>
      </c>
      <c r="R329" s="891">
        <v>0</v>
      </c>
      <c r="S329" s="890">
        <v>419.93209008299704</v>
      </c>
      <c r="T329" s="890">
        <v>38364.364482768615</v>
      </c>
      <c r="U329" s="890"/>
      <c r="V329" s="890">
        <f t="shared" si="5"/>
        <v>38.364364482768615</v>
      </c>
      <c r="Y329" s="667"/>
    </row>
    <row r="330" spans="14:25" x14ac:dyDescent="0.25">
      <c r="N330" s="2293">
        <v>43425</v>
      </c>
      <c r="O330" s="890">
        <v>112488.00084397089</v>
      </c>
      <c r="P330" s="890">
        <v>-92682.001265956322</v>
      </c>
      <c r="Q330" s="890">
        <v>17013.496999999999</v>
      </c>
      <c r="R330" s="891">
        <v>0</v>
      </c>
      <c r="S330" s="890">
        <v>419.51377906317475</v>
      </c>
      <c r="T330" s="890">
        <v>38856.08150290553</v>
      </c>
      <c r="U330" s="890"/>
      <c r="V330" s="890">
        <f t="shared" si="5"/>
        <v>38.856081502905532</v>
      </c>
      <c r="Y330" s="667"/>
    </row>
    <row r="331" spans="14:25" x14ac:dyDescent="0.25">
      <c r="N331" s="2293">
        <v>43426</v>
      </c>
      <c r="O331" s="890">
        <v>112355.25688363751</v>
      </c>
      <c r="P331" s="890">
        <v>-92955.255828673908</v>
      </c>
      <c r="Q331" s="890">
        <v>18332.096000000001</v>
      </c>
      <c r="R331" s="891">
        <v>0</v>
      </c>
      <c r="S331" s="890">
        <v>422.75227297223699</v>
      </c>
      <c r="T331" s="890">
        <v>38626.575085024182</v>
      </c>
      <c r="U331" s="890"/>
      <c r="V331" s="890">
        <f t="shared" si="5"/>
        <v>38.626575085024179</v>
      </c>
      <c r="Y331" s="667"/>
    </row>
    <row r="332" spans="14:25" x14ac:dyDescent="0.25">
      <c r="N332" s="2293">
        <v>43427</v>
      </c>
      <c r="O332" s="890">
        <v>109985.85082814643</v>
      </c>
      <c r="P332" s="890">
        <v>-91594.355944719908</v>
      </c>
      <c r="Q332" s="890">
        <v>19094.170999999998</v>
      </c>
      <c r="R332" s="891">
        <v>0</v>
      </c>
      <c r="S332" s="890">
        <v>436.62373824983069</v>
      </c>
      <c r="T332" s="890">
        <v>36200.051937782417</v>
      </c>
      <c r="U332" s="890"/>
      <c r="V332" s="890">
        <f t="shared" si="5"/>
        <v>36.200051937782419</v>
      </c>
      <c r="Y332" s="667"/>
    </row>
    <row r="333" spans="14:25" x14ac:dyDescent="0.25">
      <c r="N333" s="2293">
        <v>43428</v>
      </c>
      <c r="O333" s="890">
        <v>113122.9507331997</v>
      </c>
      <c r="P333" s="890">
        <v>-93320.50321763898</v>
      </c>
      <c r="Q333" s="890">
        <v>12757.102999999999</v>
      </c>
      <c r="R333" s="891">
        <v>0</v>
      </c>
      <c r="S333" s="890">
        <v>429.55502551757428</v>
      </c>
      <c r="T333" s="890">
        <v>30962.827384515982</v>
      </c>
      <c r="U333" s="890"/>
      <c r="V333" s="890">
        <f t="shared" si="5"/>
        <v>30.962827384515982</v>
      </c>
      <c r="Y333" s="667"/>
    </row>
    <row r="334" spans="14:25" x14ac:dyDescent="0.25">
      <c r="N334" s="2293">
        <v>43429</v>
      </c>
      <c r="O334" s="890">
        <v>112207.19063192319</v>
      </c>
      <c r="P334" s="890">
        <v>-95379.448254035247</v>
      </c>
      <c r="Q334" s="890">
        <v>15103.589</v>
      </c>
      <c r="R334" s="891">
        <v>0</v>
      </c>
      <c r="S334" s="890">
        <v>425.1567550505826</v>
      </c>
      <c r="T334" s="890">
        <v>29478.174801637797</v>
      </c>
      <c r="U334" s="890"/>
      <c r="V334" s="890">
        <f t="shared" si="5"/>
        <v>29.478174801637795</v>
      </c>
      <c r="Y334" s="667"/>
    </row>
    <row r="335" spans="14:25" x14ac:dyDescent="0.25">
      <c r="N335" s="2293">
        <v>43430</v>
      </c>
      <c r="O335" s="890">
        <v>109698.77202236523</v>
      </c>
      <c r="P335" s="890">
        <v>-95350.503217638994</v>
      </c>
      <c r="Q335" s="890">
        <v>21946.762999999999</v>
      </c>
      <c r="R335" s="891">
        <v>0</v>
      </c>
      <c r="S335" s="890">
        <v>433.47905058993587</v>
      </c>
      <c r="T335" s="890">
        <v>37362.228590906765</v>
      </c>
      <c r="U335" s="890"/>
      <c r="V335" s="890">
        <f t="shared" si="5"/>
        <v>37.362228590906767</v>
      </c>
      <c r="Y335" s="667"/>
    </row>
    <row r="336" spans="14:25" x14ac:dyDescent="0.25">
      <c r="N336" s="2293">
        <v>43431</v>
      </c>
      <c r="O336" s="890">
        <v>107300.38717164258</v>
      </c>
      <c r="P336" s="890">
        <v>-95131.067623167008</v>
      </c>
      <c r="Q336" s="890">
        <v>24640.826000000001</v>
      </c>
      <c r="R336" s="891">
        <v>0</v>
      </c>
      <c r="S336" s="890">
        <v>437.6930935904486</v>
      </c>
      <c r="T336" s="890">
        <v>40660.015269502146</v>
      </c>
      <c r="U336" s="890"/>
      <c r="V336" s="890">
        <f t="shared" si="5"/>
        <v>40.660015269502146</v>
      </c>
      <c r="Y336" s="667"/>
    </row>
    <row r="337" spans="14:25" x14ac:dyDescent="0.25">
      <c r="N337" s="2293">
        <v>43432</v>
      </c>
      <c r="O337" s="890">
        <v>114019.77951260682</v>
      </c>
      <c r="P337" s="890">
        <v>-95345.473151176295</v>
      </c>
      <c r="Q337" s="890">
        <v>22230.654999999999</v>
      </c>
      <c r="R337" s="891">
        <v>0</v>
      </c>
      <c r="S337" s="890">
        <v>432.69559930908616</v>
      </c>
      <c r="T337" s="890">
        <v>42613.525113595409</v>
      </c>
      <c r="U337" s="890"/>
      <c r="V337" s="890">
        <f t="shared" si="5"/>
        <v>42.613525113595408</v>
      </c>
      <c r="Y337" s="667"/>
    </row>
    <row r="338" spans="14:25" x14ac:dyDescent="0.25">
      <c r="N338" s="2293">
        <v>43433</v>
      </c>
      <c r="O338" s="890">
        <v>116666.344551113</v>
      </c>
      <c r="P338" s="890">
        <v>-86995.918345817074</v>
      </c>
      <c r="Q338" s="890">
        <v>16995.025000000001</v>
      </c>
      <c r="R338" s="891">
        <v>0</v>
      </c>
      <c r="S338" s="890">
        <v>429.51503426747729</v>
      </c>
      <c r="T338" s="890">
        <v>44151.175713907702</v>
      </c>
      <c r="U338" s="890"/>
      <c r="V338" s="890">
        <f t="shared" si="5"/>
        <v>44.151175713907705</v>
      </c>
      <c r="Y338" s="667"/>
    </row>
    <row r="339" spans="14:25" x14ac:dyDescent="0.25">
      <c r="N339" s="2293">
        <v>43434</v>
      </c>
      <c r="O339" s="890">
        <v>115435.29802721807</v>
      </c>
      <c r="P339" s="890">
        <v>-91955.484755775935</v>
      </c>
      <c r="Q339" s="890">
        <v>18126.621999999999</v>
      </c>
      <c r="R339" s="891">
        <v>0</v>
      </c>
      <c r="S339" s="890">
        <v>425.47055521671109</v>
      </c>
      <c r="T339" s="890">
        <v>43564.675943222814</v>
      </c>
      <c r="U339" s="890"/>
      <c r="V339" s="890">
        <f t="shared" si="5"/>
        <v>43.564675943222817</v>
      </c>
      <c r="Y339" s="667"/>
    </row>
    <row r="340" spans="14:25" x14ac:dyDescent="0.25">
      <c r="N340" s="2293">
        <v>43435</v>
      </c>
      <c r="O340" s="890">
        <v>107084.90241586666</v>
      </c>
      <c r="P340" s="890">
        <v>-80104.677708619056</v>
      </c>
      <c r="Q340" s="890">
        <v>12086.99</v>
      </c>
      <c r="R340" s="891">
        <v>0</v>
      </c>
      <c r="S340" s="890">
        <v>420.55309043157513</v>
      </c>
      <c r="T340" s="890">
        <v>38807.002170441177</v>
      </c>
      <c r="U340" s="890"/>
      <c r="V340" s="890">
        <f t="shared" si="5"/>
        <v>38.80700217044118</v>
      </c>
      <c r="Y340" s="667"/>
    </row>
    <row r="341" spans="14:25" x14ac:dyDescent="0.25">
      <c r="N341" s="2293">
        <v>43436</v>
      </c>
      <c r="O341" s="890">
        <v>104839.79428209727</v>
      </c>
      <c r="P341" s="890">
        <v>-78695.391918978814</v>
      </c>
      <c r="Q341" s="890">
        <v>11478.857</v>
      </c>
      <c r="R341" s="891">
        <v>0</v>
      </c>
      <c r="S341" s="890">
        <v>414.37971506151388</v>
      </c>
      <c r="T341" s="890">
        <v>36255.610450182852</v>
      </c>
      <c r="U341" s="890"/>
      <c r="V341" s="890">
        <f t="shared" si="5"/>
        <v>36.25561045018285</v>
      </c>
      <c r="Y341" s="667"/>
    </row>
    <row r="342" spans="14:25" x14ac:dyDescent="0.25">
      <c r="N342" s="2293">
        <v>43437</v>
      </c>
      <c r="O342" s="890">
        <v>105057.01761789218</v>
      </c>
      <c r="P342" s="890">
        <v>-78793.604810634046</v>
      </c>
      <c r="Q342" s="890">
        <v>9809.6890000000003</v>
      </c>
      <c r="R342" s="891">
        <v>0</v>
      </c>
      <c r="S342" s="890">
        <v>428.0824564294897</v>
      </c>
      <c r="T342" s="890">
        <v>36828.498784391704</v>
      </c>
      <c r="U342" s="890"/>
      <c r="V342" s="890">
        <f t="shared" si="5"/>
        <v>36.828498784391705</v>
      </c>
      <c r="Y342" s="667"/>
    </row>
    <row r="343" spans="14:25" x14ac:dyDescent="0.25">
      <c r="N343" s="2293">
        <v>43438</v>
      </c>
      <c r="O343" s="890">
        <v>105086.07131553961</v>
      </c>
      <c r="P343" s="890">
        <v>-78646.270703660732</v>
      </c>
      <c r="Q343" s="890">
        <v>13463.331</v>
      </c>
      <c r="R343" s="891">
        <v>-1604.8430000000001</v>
      </c>
      <c r="S343" s="890">
        <v>421.96826582757376</v>
      </c>
      <c r="T343" s="890">
        <v>37028.462664331906</v>
      </c>
      <c r="U343" s="890"/>
      <c r="V343" s="890">
        <f t="shared" si="5"/>
        <v>37.028462664331904</v>
      </c>
      <c r="Y343" s="667"/>
    </row>
    <row r="344" spans="14:25" x14ac:dyDescent="0.25">
      <c r="N344" s="2293">
        <v>43439</v>
      </c>
      <c r="O344" s="890">
        <v>96931.843021415771</v>
      </c>
      <c r="P344" s="890">
        <v>-75487.435383479271</v>
      </c>
      <c r="Q344" s="890">
        <v>16311.851000000001</v>
      </c>
      <c r="R344" s="891">
        <v>0</v>
      </c>
      <c r="S344" s="890">
        <v>439.13193329970579</v>
      </c>
      <c r="T344" s="890">
        <v>39334.616014634492</v>
      </c>
      <c r="U344" s="890"/>
      <c r="V344" s="890">
        <f t="shared" si="5"/>
        <v>39.334616014634491</v>
      </c>
      <c r="Y344" s="667"/>
    </row>
    <row r="345" spans="14:25" x14ac:dyDescent="0.25">
      <c r="N345" s="2293">
        <v>43440</v>
      </c>
      <c r="O345" s="890">
        <v>109553.54467770863</v>
      </c>
      <c r="P345" s="890">
        <v>-83064.812743960341</v>
      </c>
      <c r="Q345" s="890">
        <v>15690.218999999999</v>
      </c>
      <c r="R345" s="891">
        <v>0</v>
      </c>
      <c r="S345" s="890">
        <v>426.51112878805418</v>
      </c>
      <c r="T345" s="890">
        <v>39469.209949211145</v>
      </c>
      <c r="U345" s="890"/>
      <c r="V345" s="890">
        <f t="shared" si="5"/>
        <v>39.469209949211148</v>
      </c>
      <c r="Y345" s="667"/>
    </row>
    <row r="346" spans="14:25" x14ac:dyDescent="0.25">
      <c r="N346" s="2293">
        <v>43441</v>
      </c>
      <c r="O346" s="890">
        <v>101433.23240848191</v>
      </c>
      <c r="P346" s="890">
        <v>-79792.787213841119</v>
      </c>
      <c r="Q346" s="890">
        <v>11749.138999999999</v>
      </c>
      <c r="R346" s="891">
        <v>-178.29599999999999</v>
      </c>
      <c r="S346" s="890">
        <v>414.2526108248822</v>
      </c>
      <c r="T346" s="890">
        <v>34518.752159124895</v>
      </c>
      <c r="U346" s="890"/>
      <c r="V346" s="890">
        <f t="shared" si="5"/>
        <v>34.518752159124894</v>
      </c>
      <c r="Y346" s="667"/>
    </row>
    <row r="347" spans="14:25" x14ac:dyDescent="0.25">
      <c r="N347" s="2293">
        <v>43442</v>
      </c>
      <c r="O347" s="890">
        <v>101288.15803354785</v>
      </c>
      <c r="P347" s="890">
        <v>-79480.68467137884</v>
      </c>
      <c r="Q347" s="890">
        <v>9946.2060000000001</v>
      </c>
      <c r="R347" s="891">
        <v>-616.27300000000002</v>
      </c>
      <c r="S347" s="890">
        <v>404.89448228854451</v>
      </c>
      <c r="T347" s="890">
        <v>29346.591365302593</v>
      </c>
      <c r="U347" s="890"/>
      <c r="V347" s="890">
        <f t="shared" si="5"/>
        <v>29.346591365302594</v>
      </c>
      <c r="Y347" s="667"/>
    </row>
    <row r="348" spans="14:25" x14ac:dyDescent="0.25">
      <c r="N348" s="2293">
        <v>43443</v>
      </c>
      <c r="O348" s="890">
        <v>99974.442451735405</v>
      </c>
      <c r="P348" s="890">
        <v>-79972.301930583402</v>
      </c>
      <c r="Q348" s="890">
        <v>8735.7289999999994</v>
      </c>
      <c r="R348" s="891">
        <v>-406.78199999999998</v>
      </c>
      <c r="S348" s="890">
        <v>404.50810099621259</v>
      </c>
      <c r="T348" s="890">
        <v>29678.531616811248</v>
      </c>
      <c r="U348" s="890"/>
      <c r="V348" s="890">
        <f t="shared" si="5"/>
        <v>29.678531616811249</v>
      </c>
      <c r="Y348" s="667"/>
    </row>
    <row r="349" spans="14:25" x14ac:dyDescent="0.25">
      <c r="N349" s="2293">
        <v>43444</v>
      </c>
      <c r="O349" s="890">
        <v>103294.78425994304</v>
      </c>
      <c r="P349" s="890">
        <v>-79868.543095263216</v>
      </c>
      <c r="Q349" s="890">
        <v>12809.898999999999</v>
      </c>
      <c r="R349" s="891">
        <v>0</v>
      </c>
      <c r="S349" s="890">
        <v>410.86145287637191</v>
      </c>
      <c r="T349" s="890">
        <v>37136.842898253162</v>
      </c>
      <c r="U349" s="890"/>
      <c r="V349" s="890">
        <f t="shared" si="5"/>
        <v>37.136842898253164</v>
      </c>
      <c r="Y349" s="667"/>
    </row>
    <row r="350" spans="14:25" x14ac:dyDescent="0.25">
      <c r="N350" s="2293">
        <v>43445</v>
      </c>
      <c r="O350" s="890">
        <v>105477.3267222281</v>
      </c>
      <c r="P350" s="890">
        <v>-84006.736997573578</v>
      </c>
      <c r="Q350" s="890">
        <v>15603.609</v>
      </c>
      <c r="R350" s="891">
        <v>0</v>
      </c>
      <c r="S350" s="890">
        <v>413.34111343992043</v>
      </c>
      <c r="T350" s="890">
        <v>39990.520948119389</v>
      </c>
      <c r="U350" s="890"/>
      <c r="V350" s="890">
        <f t="shared" si="5"/>
        <v>39.990520948119389</v>
      </c>
      <c r="Y350" s="667"/>
    </row>
    <row r="351" spans="14:25" x14ac:dyDescent="0.25">
      <c r="N351" s="2293">
        <v>43446</v>
      </c>
      <c r="O351" s="890">
        <v>100528.19601223757</v>
      </c>
      <c r="P351" s="890">
        <v>-79006.452157400578</v>
      </c>
      <c r="Q351" s="890">
        <v>18807.205999999998</v>
      </c>
      <c r="R351" s="891">
        <v>0</v>
      </c>
      <c r="S351" s="890">
        <v>412.1819539610733</v>
      </c>
      <c r="T351" s="890">
        <v>40342.375259298948</v>
      </c>
      <c r="U351" s="890"/>
      <c r="V351" s="890">
        <f t="shared" si="5"/>
        <v>40.342375259298947</v>
      </c>
      <c r="Y351" s="667"/>
    </row>
    <row r="352" spans="14:25" x14ac:dyDescent="0.25">
      <c r="N352" s="2293">
        <v>43447</v>
      </c>
      <c r="O352" s="890">
        <v>99130.455744276827</v>
      </c>
      <c r="P352" s="890">
        <v>-79819.375461546573</v>
      </c>
      <c r="Q352" s="890">
        <v>22268.572</v>
      </c>
      <c r="R352" s="891">
        <v>0</v>
      </c>
      <c r="S352" s="890">
        <v>410.80676802944811</v>
      </c>
      <c r="T352" s="890">
        <v>43020.463271072091</v>
      </c>
      <c r="U352" s="890"/>
      <c r="V352" s="890">
        <f t="shared" si="5"/>
        <v>43.020463271072089</v>
      </c>
      <c r="Y352" s="667"/>
    </row>
    <row r="353" spans="14:25" x14ac:dyDescent="0.25">
      <c r="N353" s="2293">
        <v>43448</v>
      </c>
      <c r="O353" s="890">
        <v>104529.38706614621</v>
      </c>
      <c r="P353" s="890">
        <v>-81945.912016035436</v>
      </c>
      <c r="Q353" s="890">
        <v>22228.187999999998</v>
      </c>
      <c r="R353" s="891">
        <v>0</v>
      </c>
      <c r="S353" s="890">
        <v>408.93458617622764</v>
      </c>
      <c r="T353" s="890">
        <v>43077.006635153324</v>
      </c>
      <c r="U353" s="890"/>
      <c r="V353" s="890">
        <f t="shared" si="5"/>
        <v>43.077006635153325</v>
      </c>
      <c r="Y353" s="667"/>
    </row>
    <row r="354" spans="14:25" x14ac:dyDescent="0.25">
      <c r="N354" s="2293">
        <v>43449</v>
      </c>
      <c r="O354" s="890">
        <v>96856.792910644595</v>
      </c>
      <c r="P354" s="890">
        <v>-76230.275345500588</v>
      </c>
      <c r="Q354" s="890">
        <v>19560.987000000001</v>
      </c>
      <c r="R354" s="891">
        <v>0</v>
      </c>
      <c r="S354" s="890">
        <v>399.94116209602402</v>
      </c>
      <c r="T354" s="890">
        <v>38980.277284719574</v>
      </c>
      <c r="U354" s="890"/>
      <c r="V354" s="890">
        <f t="shared" si="5"/>
        <v>38.980277284719577</v>
      </c>
      <c r="Y354" s="667"/>
    </row>
    <row r="355" spans="14:25" x14ac:dyDescent="0.25">
      <c r="N355" s="2293">
        <v>43450</v>
      </c>
      <c r="O355" s="890">
        <v>92056.323451840915</v>
      </c>
      <c r="P355" s="890">
        <v>-71467.547209621262</v>
      </c>
      <c r="Q355" s="890">
        <v>19501.202000000001</v>
      </c>
      <c r="R355" s="891">
        <v>0</v>
      </c>
      <c r="S355" s="890">
        <v>400.93033595058802</v>
      </c>
      <c r="T355" s="890">
        <v>38516.121771832171</v>
      </c>
      <c r="U355" s="890"/>
      <c r="V355" s="890">
        <f t="shared" si="5"/>
        <v>38.516121771832168</v>
      </c>
      <c r="Y355" s="667"/>
    </row>
    <row r="356" spans="14:25" x14ac:dyDescent="0.25">
      <c r="N356" s="2293">
        <v>43451</v>
      </c>
      <c r="O356" s="890">
        <v>93353.230298554699</v>
      </c>
      <c r="P356" s="890">
        <v>-73434.567992404263</v>
      </c>
      <c r="Q356" s="890">
        <v>19720.294999999998</v>
      </c>
      <c r="R356" s="891">
        <v>0</v>
      </c>
      <c r="S356" s="890">
        <v>420.48083196698008</v>
      </c>
      <c r="T356" s="890">
        <v>42709.202739735352</v>
      </c>
      <c r="U356" s="890"/>
      <c r="V356" s="890">
        <f t="shared" si="5"/>
        <v>42.709202739735353</v>
      </c>
      <c r="Y356" s="667"/>
    </row>
    <row r="357" spans="14:25" x14ac:dyDescent="0.25">
      <c r="N357" s="2293">
        <v>43452</v>
      </c>
      <c r="O357" s="890">
        <v>95298.267749762628</v>
      </c>
      <c r="P357" s="890">
        <v>-73403.863276716947</v>
      </c>
      <c r="Q357" s="890">
        <v>18177.652999999998</v>
      </c>
      <c r="R357" s="891">
        <v>0</v>
      </c>
      <c r="S357" s="890">
        <v>426.53036028743918</v>
      </c>
      <c r="T357" s="890">
        <v>40312.641630704115</v>
      </c>
      <c r="U357" s="890"/>
      <c r="V357" s="890">
        <f t="shared" si="5"/>
        <v>40.312641630704114</v>
      </c>
      <c r="Y357" s="667"/>
    </row>
    <row r="358" spans="14:25" x14ac:dyDescent="0.25">
      <c r="N358" s="2293">
        <v>43453</v>
      </c>
      <c r="O358" s="890">
        <v>94427.272919084295</v>
      </c>
      <c r="P358" s="890">
        <v>-74728.303618525169</v>
      </c>
      <c r="Q358" s="890">
        <v>19470.982</v>
      </c>
      <c r="R358" s="891">
        <v>0</v>
      </c>
      <c r="S358" s="890">
        <v>416.03792704099959</v>
      </c>
      <c r="T358" s="890">
        <v>40665.182505363991</v>
      </c>
      <c r="U358" s="890"/>
      <c r="V358" s="890">
        <f t="shared" si="5"/>
        <v>40.665182505363994</v>
      </c>
      <c r="Y358" s="667"/>
    </row>
    <row r="359" spans="14:25" x14ac:dyDescent="0.25">
      <c r="N359" s="2293">
        <v>43454</v>
      </c>
      <c r="O359" s="890">
        <v>103531.39888173858</v>
      </c>
      <c r="P359" s="890">
        <v>-79549.413440236312</v>
      </c>
      <c r="Q359" s="890">
        <v>16134.83</v>
      </c>
      <c r="R359" s="891">
        <v>0</v>
      </c>
      <c r="S359" s="890">
        <v>409.65513628394592</v>
      </c>
      <c r="T359" s="890">
        <v>40277.898316007762</v>
      </c>
      <c r="U359" s="890"/>
      <c r="V359" s="890">
        <f t="shared" si="5"/>
        <v>40.277898316007764</v>
      </c>
      <c r="Y359" s="667"/>
    </row>
    <row r="360" spans="14:25" x14ac:dyDescent="0.25">
      <c r="N360" s="2293">
        <v>43455</v>
      </c>
      <c r="O360" s="890">
        <v>102542.08882793544</v>
      </c>
      <c r="P360" s="890">
        <v>-80340.027429053705</v>
      </c>
      <c r="Q360" s="890">
        <v>13828.36</v>
      </c>
      <c r="R360" s="891">
        <v>-433.61</v>
      </c>
      <c r="S360" s="890">
        <v>394.40377969226984</v>
      </c>
      <c r="T360" s="890">
        <v>35254.524984374941</v>
      </c>
      <c r="U360" s="890"/>
      <c r="V360" s="890">
        <f t="shared" si="5"/>
        <v>35.254524984374939</v>
      </c>
      <c r="Y360" s="667"/>
    </row>
    <row r="361" spans="14:25" x14ac:dyDescent="0.25">
      <c r="N361" s="2293">
        <v>43456</v>
      </c>
      <c r="O361" s="890">
        <v>99776.437387910119</v>
      </c>
      <c r="P361" s="890">
        <v>-79000.050638252971</v>
      </c>
      <c r="Q361" s="890">
        <v>11110.414000000001</v>
      </c>
      <c r="R361" s="891">
        <v>-1810.7190000000001</v>
      </c>
      <c r="S361" s="890">
        <v>387.4739697437148</v>
      </c>
      <c r="T361" s="890">
        <v>27898.633452944869</v>
      </c>
      <c r="U361" s="890"/>
      <c r="V361" s="890">
        <f t="shared" si="5"/>
        <v>27.898633452944868</v>
      </c>
      <c r="Y361" s="667"/>
    </row>
    <row r="362" spans="14:25" x14ac:dyDescent="0.25">
      <c r="N362" s="2293">
        <v>43457</v>
      </c>
      <c r="O362" s="890">
        <v>99578.731933748291</v>
      </c>
      <c r="P362" s="890">
        <v>-79383.445511129859</v>
      </c>
      <c r="Q362" s="890">
        <v>9088.9599999999991</v>
      </c>
      <c r="R362" s="891">
        <v>-1688.183</v>
      </c>
      <c r="S362" s="890">
        <v>386.20889223389679</v>
      </c>
      <c r="T362" s="890">
        <v>27102.686048230349</v>
      </c>
      <c r="U362" s="890"/>
      <c r="V362" s="890">
        <f t="shared" si="5"/>
        <v>27.10268604823035</v>
      </c>
      <c r="Y362" s="667"/>
    </row>
    <row r="363" spans="14:25" x14ac:dyDescent="0.25">
      <c r="N363" s="2293">
        <v>43458</v>
      </c>
      <c r="O363" s="890">
        <v>99545.055385589192</v>
      </c>
      <c r="P363" s="890">
        <v>-79721.233252452788</v>
      </c>
      <c r="Q363" s="890">
        <v>9823.5069999999996</v>
      </c>
      <c r="R363" s="891">
        <v>-755.18799999999999</v>
      </c>
      <c r="S363" s="890">
        <v>388.20141504614827</v>
      </c>
      <c r="T363" s="890">
        <v>29706.119250739674</v>
      </c>
      <c r="U363" s="890"/>
      <c r="V363" s="890">
        <f t="shared" si="5"/>
        <v>29.706119250739672</v>
      </c>
      <c r="Y363" s="667"/>
    </row>
    <row r="364" spans="14:25" x14ac:dyDescent="0.25">
      <c r="N364" s="2293">
        <v>43459</v>
      </c>
      <c r="O364" s="890">
        <v>97491.345078594808</v>
      </c>
      <c r="P364" s="890">
        <v>-79776.116678974577</v>
      </c>
      <c r="Q364" s="890">
        <v>11322.834999999999</v>
      </c>
      <c r="R364" s="891">
        <v>0</v>
      </c>
      <c r="S364" s="890">
        <v>387.63546037880275</v>
      </c>
      <c r="T364" s="890">
        <v>30080.319795174972</v>
      </c>
      <c r="U364" s="890"/>
      <c r="V364" s="890">
        <f t="shared" si="5"/>
        <v>30.080319795174972</v>
      </c>
      <c r="Y364" s="667"/>
    </row>
    <row r="365" spans="14:25" x14ac:dyDescent="0.25">
      <c r="N365" s="2293">
        <v>43460</v>
      </c>
      <c r="O365" s="890">
        <v>97825.65038506173</v>
      </c>
      <c r="P365" s="890">
        <v>-78774.22301930582</v>
      </c>
      <c r="Q365" s="890">
        <v>13097.972</v>
      </c>
      <c r="R365" s="891">
        <v>0</v>
      </c>
      <c r="S365" s="890">
        <v>385.35758553347654</v>
      </c>
      <c r="T365" s="890">
        <v>30385.403361181772</v>
      </c>
      <c r="U365" s="890"/>
      <c r="V365" s="890">
        <f t="shared" si="5"/>
        <v>30.385403361181773</v>
      </c>
      <c r="Y365" s="667"/>
    </row>
    <row r="366" spans="14:25" x14ac:dyDescent="0.25">
      <c r="N366" s="2293">
        <v>43461</v>
      </c>
      <c r="O366" s="890">
        <v>96570.603439181345</v>
      </c>
      <c r="P366" s="890">
        <v>-78215.362379997896</v>
      </c>
      <c r="Q366" s="890">
        <v>12617.04</v>
      </c>
      <c r="R366" s="891">
        <v>0</v>
      </c>
      <c r="S366" s="890">
        <v>385.32090025056925</v>
      </c>
      <c r="T366" s="890">
        <v>31382.627686932101</v>
      </c>
      <c r="U366" s="890"/>
      <c r="V366" s="890">
        <f t="shared" si="5"/>
        <v>31.3826276869321</v>
      </c>
      <c r="Y366" s="667"/>
    </row>
    <row r="367" spans="14:25" x14ac:dyDescent="0.25">
      <c r="N367" s="2293">
        <v>43462</v>
      </c>
      <c r="O367" s="890">
        <v>96332.781939023102</v>
      </c>
      <c r="P367" s="890">
        <v>-76229.540035868762</v>
      </c>
      <c r="Q367" s="890">
        <v>11671.964</v>
      </c>
      <c r="R367" s="891">
        <v>-1271.6769999999999</v>
      </c>
      <c r="S367" s="890">
        <v>385.13661636189266</v>
      </c>
      <c r="T367" s="890">
        <v>29107.795299607071</v>
      </c>
      <c r="U367" s="890"/>
      <c r="V367" s="890">
        <f t="shared" si="5"/>
        <v>29.107795299607069</v>
      </c>
      <c r="Y367" s="667"/>
    </row>
    <row r="368" spans="14:25" x14ac:dyDescent="0.25">
      <c r="N368" s="2293">
        <v>43463</v>
      </c>
      <c r="O368" s="890">
        <v>103551.16678974577</v>
      </c>
      <c r="P368" s="890">
        <v>-83968.040932587828</v>
      </c>
      <c r="Q368" s="890">
        <v>8884.5</v>
      </c>
      <c r="R368" s="891">
        <v>-1371.7370000000001</v>
      </c>
      <c r="S368" s="890">
        <v>383.14391175711762</v>
      </c>
      <c r="T368" s="890">
        <v>28934.787996310504</v>
      </c>
      <c r="U368" s="890"/>
      <c r="V368" s="890">
        <f t="shared" si="5"/>
        <v>28.934787996310504</v>
      </c>
      <c r="Y368" s="667"/>
    </row>
    <row r="369" spans="14:25" x14ac:dyDescent="0.25">
      <c r="N369" s="2293">
        <v>43464</v>
      </c>
      <c r="O369" s="890">
        <v>105604.20508492456</v>
      </c>
      <c r="P369" s="890">
        <v>-84139.484122797759</v>
      </c>
      <c r="Q369" s="890">
        <v>9984.2939999999999</v>
      </c>
      <c r="R369" s="891">
        <v>-1683.702</v>
      </c>
      <c r="S369" s="890">
        <v>379.58173057549209</v>
      </c>
      <c r="T369" s="890">
        <v>29389.954673774315</v>
      </c>
      <c r="U369" s="890"/>
      <c r="V369" s="890">
        <f t="shared" si="5"/>
        <v>29.389954673774316</v>
      </c>
      <c r="Y369" s="667"/>
    </row>
    <row r="370" spans="14:25" x14ac:dyDescent="0.25">
      <c r="N370" s="2293">
        <v>43465</v>
      </c>
      <c r="O370" s="890">
        <v>105277.52927524</v>
      </c>
      <c r="P370" s="890">
        <v>-85778.256145163003</v>
      </c>
      <c r="Q370" s="890">
        <v>10748.074000000001</v>
      </c>
      <c r="R370" s="891">
        <v>-1282.7460000000001</v>
      </c>
      <c r="S370" s="890">
        <v>365.62050680278486</v>
      </c>
      <c r="T370" s="890">
        <v>29345.049577949776</v>
      </c>
      <c r="U370" s="890"/>
      <c r="V370" s="890">
        <f t="shared" si="5"/>
        <v>29.345049577949776</v>
      </c>
      <c r="Y370" s="667"/>
    </row>
    <row r="371" spans="14:25" x14ac:dyDescent="0.25">
      <c r="N371" s="2293"/>
      <c r="O371" s="890"/>
      <c r="P371" s="890"/>
      <c r="Q371" s="890"/>
      <c r="R371" s="890"/>
      <c r="S371" s="890"/>
      <c r="T371" s="890"/>
      <c r="U371" s="890"/>
      <c r="V371" s="890"/>
      <c r="Y371" s="667"/>
    </row>
    <row r="372" spans="14:25" x14ac:dyDescent="0.25">
      <c r="N372" s="2293"/>
      <c r="O372" s="890"/>
      <c r="P372" s="890"/>
      <c r="Q372" s="890"/>
      <c r="R372" s="890"/>
      <c r="S372" s="890"/>
      <c r="T372" s="890"/>
      <c r="U372" s="890"/>
      <c r="V372" s="890"/>
    </row>
    <row r="373" spans="14:25" x14ac:dyDescent="0.25">
      <c r="N373" s="2293"/>
      <c r="O373" s="890"/>
      <c r="P373" s="890"/>
      <c r="Q373" s="2292"/>
      <c r="R373" s="2292"/>
      <c r="S373" s="890"/>
      <c r="T373" s="890"/>
      <c r="U373" s="890"/>
      <c r="V373" s="890"/>
    </row>
    <row r="374" spans="14:25" x14ac:dyDescent="0.25">
      <c r="N374" s="2293"/>
      <c r="O374" s="2294"/>
      <c r="P374" s="2294"/>
      <c r="Q374" s="2294"/>
      <c r="R374" s="2294"/>
      <c r="S374" s="2294"/>
      <c r="T374" s="2294"/>
      <c r="U374" s="2294"/>
      <c r="V374" s="890"/>
    </row>
    <row r="375" spans="14:25" x14ac:dyDescent="0.25">
      <c r="S375" s="2294"/>
    </row>
  </sheetData>
  <mergeCells count="25">
    <mergeCell ref="B23:B26"/>
    <mergeCell ref="B27:C27"/>
    <mergeCell ref="A48:C48"/>
    <mergeCell ref="A37:A47"/>
    <mergeCell ref="B37:B39"/>
    <mergeCell ref="B40:B42"/>
    <mergeCell ref="B43:C43"/>
    <mergeCell ref="B44:C44"/>
    <mergeCell ref="B45:B47"/>
    <mergeCell ref="A50:L51"/>
    <mergeCell ref="A2:I2"/>
    <mergeCell ref="J2:L2"/>
    <mergeCell ref="A28:A36"/>
    <mergeCell ref="B28:B30"/>
    <mergeCell ref="B31:B33"/>
    <mergeCell ref="B34:B36"/>
    <mergeCell ref="D4:K4"/>
    <mergeCell ref="F5:K5"/>
    <mergeCell ref="A6:A14"/>
    <mergeCell ref="B6:B8"/>
    <mergeCell ref="B9:B11"/>
    <mergeCell ref="B12:B14"/>
    <mergeCell ref="A15:A27"/>
    <mergeCell ref="B15:B18"/>
    <mergeCell ref="B19:B2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BreakPreview" zoomScaleNormal="100" zoomScaleSheetLayoutView="100" workbookViewId="0"/>
  </sheetViews>
  <sheetFormatPr defaultRowHeight="12.75" x14ac:dyDescent="0.25"/>
  <cols>
    <col min="1" max="1" width="8" style="13" customWidth="1"/>
    <col min="2" max="19" width="7.42578125" style="13" customWidth="1"/>
    <col min="20" max="20" width="1.7109375" style="13" customWidth="1"/>
    <col min="21" max="21" width="9.28515625" style="13" bestFit="1" customWidth="1"/>
    <col min="22" max="22" width="11.42578125" style="13" bestFit="1" customWidth="1"/>
    <col min="23" max="261" width="9.140625" style="13"/>
    <col min="262" max="274" width="10.7109375" style="13" customWidth="1"/>
    <col min="275" max="517" width="9.140625" style="13"/>
    <col min="518" max="530" width="10.7109375" style="13" customWidth="1"/>
    <col min="531" max="773" width="9.140625" style="13"/>
    <col min="774" max="786" width="10.7109375" style="13" customWidth="1"/>
    <col min="787" max="1029" width="9.140625" style="13"/>
    <col min="1030" max="1042" width="10.7109375" style="13" customWidth="1"/>
    <col min="1043" max="1285" width="9.140625" style="13"/>
    <col min="1286" max="1298" width="10.7109375" style="13" customWidth="1"/>
    <col min="1299" max="1541" width="9.140625" style="13"/>
    <col min="1542" max="1554" width="10.7109375" style="13" customWidth="1"/>
    <col min="1555" max="1797" width="9.140625" style="13"/>
    <col min="1798" max="1810" width="10.7109375" style="13" customWidth="1"/>
    <col min="1811" max="2053" width="9.140625" style="13"/>
    <col min="2054" max="2066" width="10.7109375" style="13" customWidth="1"/>
    <col min="2067" max="2309" width="9.140625" style="13"/>
    <col min="2310" max="2322" width="10.7109375" style="13" customWidth="1"/>
    <col min="2323" max="2565" width="9.140625" style="13"/>
    <col min="2566" max="2578" width="10.7109375" style="13" customWidth="1"/>
    <col min="2579" max="2821" width="9.140625" style="13"/>
    <col min="2822" max="2834" width="10.7109375" style="13" customWidth="1"/>
    <col min="2835" max="3077" width="9.140625" style="13"/>
    <col min="3078" max="3090" width="10.7109375" style="13" customWidth="1"/>
    <col min="3091" max="3333" width="9.140625" style="13"/>
    <col min="3334" max="3346" width="10.7109375" style="13" customWidth="1"/>
    <col min="3347" max="3589" width="9.140625" style="13"/>
    <col min="3590" max="3602" width="10.7109375" style="13" customWidth="1"/>
    <col min="3603" max="3845" width="9.140625" style="13"/>
    <col min="3846" max="3858" width="10.7109375" style="13" customWidth="1"/>
    <col min="3859" max="4101" width="9.140625" style="13"/>
    <col min="4102" max="4114" width="10.7109375" style="13" customWidth="1"/>
    <col min="4115" max="4357" width="9.140625" style="13"/>
    <col min="4358" max="4370" width="10.7109375" style="13" customWidth="1"/>
    <col min="4371" max="4613" width="9.140625" style="13"/>
    <col min="4614" max="4626" width="10.7109375" style="13" customWidth="1"/>
    <col min="4627" max="4869" width="9.140625" style="13"/>
    <col min="4870" max="4882" width="10.7109375" style="13" customWidth="1"/>
    <col min="4883" max="5125" width="9.140625" style="13"/>
    <col min="5126" max="5138" width="10.7109375" style="13" customWidth="1"/>
    <col min="5139" max="5381" width="9.140625" style="13"/>
    <col min="5382" max="5394" width="10.7109375" style="13" customWidth="1"/>
    <col min="5395" max="5637" width="9.140625" style="13"/>
    <col min="5638" max="5650" width="10.7109375" style="13" customWidth="1"/>
    <col min="5651" max="5893" width="9.140625" style="13"/>
    <col min="5894" max="5906" width="10.7109375" style="13" customWidth="1"/>
    <col min="5907" max="6149" width="9.140625" style="13"/>
    <col min="6150" max="6162" width="10.7109375" style="13" customWidth="1"/>
    <col min="6163" max="6405" width="9.140625" style="13"/>
    <col min="6406" max="6418" width="10.7109375" style="13" customWidth="1"/>
    <col min="6419" max="6661" width="9.140625" style="13"/>
    <col min="6662" max="6674" width="10.7109375" style="13" customWidth="1"/>
    <col min="6675" max="6917" width="9.140625" style="13"/>
    <col min="6918" max="6930" width="10.7109375" style="13" customWidth="1"/>
    <col min="6931" max="7173" width="9.140625" style="13"/>
    <col min="7174" max="7186" width="10.7109375" style="13" customWidth="1"/>
    <col min="7187" max="7429" width="9.140625" style="13"/>
    <col min="7430" max="7442" width="10.7109375" style="13" customWidth="1"/>
    <col min="7443" max="7685" width="9.140625" style="13"/>
    <col min="7686" max="7698" width="10.7109375" style="13" customWidth="1"/>
    <col min="7699" max="7941" width="9.140625" style="13"/>
    <col min="7942" max="7954" width="10.7109375" style="13" customWidth="1"/>
    <col min="7955" max="8197" width="9.140625" style="13"/>
    <col min="8198" max="8210" width="10.7109375" style="13" customWidth="1"/>
    <col min="8211" max="8453" width="9.140625" style="13"/>
    <col min="8454" max="8466" width="10.7109375" style="13" customWidth="1"/>
    <col min="8467" max="8709" width="9.140625" style="13"/>
    <col min="8710" max="8722" width="10.7109375" style="13" customWidth="1"/>
    <col min="8723" max="8965" width="9.140625" style="13"/>
    <col min="8966" max="8978" width="10.7109375" style="13" customWidth="1"/>
    <col min="8979" max="9221" width="9.140625" style="13"/>
    <col min="9222" max="9234" width="10.7109375" style="13" customWidth="1"/>
    <col min="9235" max="9477" width="9.140625" style="13"/>
    <col min="9478" max="9490" width="10.7109375" style="13" customWidth="1"/>
    <col min="9491" max="9733" width="9.140625" style="13"/>
    <col min="9734" max="9746" width="10.7109375" style="13" customWidth="1"/>
    <col min="9747" max="9989" width="9.140625" style="13"/>
    <col min="9990" max="10002" width="10.7109375" style="13" customWidth="1"/>
    <col min="10003" max="10245" width="9.140625" style="13"/>
    <col min="10246" max="10258" width="10.7109375" style="13" customWidth="1"/>
    <col min="10259" max="10501" width="9.140625" style="13"/>
    <col min="10502" max="10514" width="10.7109375" style="13" customWidth="1"/>
    <col min="10515" max="10757" width="9.140625" style="13"/>
    <col min="10758" max="10770" width="10.7109375" style="13" customWidth="1"/>
    <col min="10771" max="11013" width="9.140625" style="13"/>
    <col min="11014" max="11026" width="10.7109375" style="13" customWidth="1"/>
    <col min="11027" max="11269" width="9.140625" style="13"/>
    <col min="11270" max="11282" width="10.7109375" style="13" customWidth="1"/>
    <col min="11283" max="11525" width="9.140625" style="13"/>
    <col min="11526" max="11538" width="10.7109375" style="13" customWidth="1"/>
    <col min="11539" max="11781" width="9.140625" style="13"/>
    <col min="11782" max="11794" width="10.7109375" style="13" customWidth="1"/>
    <col min="11795" max="12037" width="9.140625" style="13"/>
    <col min="12038" max="12050" width="10.7109375" style="13" customWidth="1"/>
    <col min="12051" max="12293" width="9.140625" style="13"/>
    <col min="12294" max="12306" width="10.7109375" style="13" customWidth="1"/>
    <col min="12307" max="12549" width="9.140625" style="13"/>
    <col min="12550" max="12562" width="10.7109375" style="13" customWidth="1"/>
    <col min="12563" max="12805" width="9.140625" style="13"/>
    <col min="12806" max="12818" width="10.7109375" style="13" customWidth="1"/>
    <col min="12819" max="13061" width="9.140625" style="13"/>
    <col min="13062" max="13074" width="10.7109375" style="13" customWidth="1"/>
    <col min="13075" max="13317" width="9.140625" style="13"/>
    <col min="13318" max="13330" width="10.7109375" style="13" customWidth="1"/>
    <col min="13331" max="13573" width="9.140625" style="13"/>
    <col min="13574" max="13586" width="10.7109375" style="13" customWidth="1"/>
    <col min="13587" max="13829" width="9.140625" style="13"/>
    <col min="13830" max="13842" width="10.7109375" style="13" customWidth="1"/>
    <col min="13843" max="14085" width="9.140625" style="13"/>
    <col min="14086" max="14098" width="10.7109375" style="13" customWidth="1"/>
    <col min="14099" max="14341" width="9.140625" style="13"/>
    <col min="14342" max="14354" width="10.7109375" style="13" customWidth="1"/>
    <col min="14355" max="14597" width="9.140625" style="13"/>
    <col min="14598" max="14610" width="10.7109375" style="13" customWidth="1"/>
    <col min="14611" max="14853" width="9.140625" style="13"/>
    <col min="14854" max="14866" width="10.7109375" style="13" customWidth="1"/>
    <col min="14867" max="15109" width="9.140625" style="13"/>
    <col min="15110" max="15122" width="10.7109375" style="13" customWidth="1"/>
    <col min="15123" max="15365" width="9.140625" style="13"/>
    <col min="15366" max="15378" width="10.7109375" style="13" customWidth="1"/>
    <col min="15379" max="15621" width="9.140625" style="13"/>
    <col min="15622" max="15634" width="10.7109375" style="13" customWidth="1"/>
    <col min="15635" max="15877" width="9.140625" style="13"/>
    <col min="15878" max="15890" width="10.7109375" style="13" customWidth="1"/>
    <col min="15891" max="16133" width="9.140625" style="13"/>
    <col min="16134" max="16146" width="10.7109375" style="13" customWidth="1"/>
    <col min="16147" max="16384" width="9.140625" style="13"/>
  </cols>
  <sheetData>
    <row r="1" spans="1:24" x14ac:dyDescent="0.25">
      <c r="T1" s="14"/>
    </row>
    <row r="2" spans="1:24" ht="20.100000000000001" customHeight="1" thickBot="1" x14ac:dyDescent="0.3">
      <c r="A2" s="2324" t="s">
        <v>491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2324"/>
      <c r="O2" s="2324"/>
      <c r="P2" s="2324"/>
      <c r="Q2" s="2324"/>
      <c r="R2" s="2380" t="s">
        <v>131</v>
      </c>
      <c r="S2" s="2380"/>
      <c r="T2" s="2380"/>
    </row>
    <row r="3" spans="1:24" ht="9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6"/>
      <c r="K3" s="15"/>
      <c r="L3" s="15"/>
      <c r="M3" s="15"/>
      <c r="N3" s="15"/>
      <c r="O3" s="15"/>
      <c r="P3" s="15"/>
      <c r="Q3" s="15"/>
      <c r="R3" s="15"/>
    </row>
    <row r="4" spans="1:24" ht="15" customHeight="1" x14ac:dyDescent="0.25">
      <c r="A4" s="17"/>
      <c r="B4" s="2373" t="s">
        <v>640</v>
      </c>
      <c r="C4" s="2373"/>
      <c r="D4" s="2373"/>
      <c r="E4" s="2373"/>
      <c r="F4" s="2373"/>
      <c r="G4" s="2373"/>
      <c r="H4" s="2373"/>
      <c r="I4" s="2373"/>
      <c r="J4" s="2373"/>
      <c r="K4" s="2373"/>
      <c r="L4" s="2373"/>
      <c r="M4" s="2373"/>
      <c r="N4" s="2373"/>
      <c r="O4" s="2373"/>
      <c r="P4" s="2373"/>
      <c r="Q4" s="2373"/>
      <c r="R4" s="2373"/>
      <c r="S4" s="2373"/>
    </row>
    <row r="5" spans="1:24" ht="37.5" customHeight="1" x14ac:dyDescent="0.25">
      <c r="A5" s="17"/>
      <c r="B5" s="2374" t="s">
        <v>494</v>
      </c>
      <c r="C5" s="2375"/>
      <c r="D5" s="2375"/>
      <c r="E5" s="2375"/>
      <c r="F5" s="2375"/>
      <c r="G5" s="2375"/>
      <c r="H5" s="2375"/>
      <c r="I5" s="2375"/>
      <c r="J5" s="2376"/>
      <c r="K5" s="2377" t="s">
        <v>50</v>
      </c>
      <c r="L5" s="2378"/>
      <c r="M5" s="2378"/>
      <c r="N5" s="2378"/>
      <c r="O5" s="2378"/>
      <c r="P5" s="2378"/>
      <c r="Q5" s="2378"/>
      <c r="R5" s="2378"/>
      <c r="S5" s="2379"/>
    </row>
    <row r="6" spans="1:24" ht="40.5" customHeight="1" x14ac:dyDescent="0.25">
      <c r="A6" s="240"/>
      <c r="B6" s="2381" t="s">
        <v>168</v>
      </c>
      <c r="C6" s="2382"/>
      <c r="D6" s="2382"/>
      <c r="E6" s="2383" t="s">
        <v>169</v>
      </c>
      <c r="F6" s="2383"/>
      <c r="G6" s="2383"/>
      <c r="H6" s="2384" t="s">
        <v>543</v>
      </c>
      <c r="I6" s="2385" t="s">
        <v>438</v>
      </c>
      <c r="J6" s="2372" t="s">
        <v>64</v>
      </c>
      <c r="K6" s="2381" t="s">
        <v>168</v>
      </c>
      <c r="L6" s="2382"/>
      <c r="M6" s="2382"/>
      <c r="N6" s="2383" t="s">
        <v>169</v>
      </c>
      <c r="O6" s="2383"/>
      <c r="P6" s="2383"/>
      <c r="Q6" s="2384" t="s">
        <v>543</v>
      </c>
      <c r="R6" s="2385" t="s">
        <v>438</v>
      </c>
      <c r="S6" s="2372" t="s">
        <v>64</v>
      </c>
    </row>
    <row r="7" spans="1:24" ht="28.5" customHeight="1" x14ac:dyDescent="0.25">
      <c r="A7" s="20" t="str">
        <f>' 15'!A7</f>
        <v>období</v>
      </c>
      <c r="B7" s="241" t="s">
        <v>157</v>
      </c>
      <c r="C7" s="203" t="s">
        <v>158</v>
      </c>
      <c r="D7" s="242" t="s">
        <v>243</v>
      </c>
      <c r="E7" s="1921" t="s">
        <v>161</v>
      </c>
      <c r="F7" s="1922" t="s">
        <v>162</v>
      </c>
      <c r="G7" s="1923" t="s">
        <v>246</v>
      </c>
      <c r="H7" s="2384"/>
      <c r="I7" s="2385"/>
      <c r="J7" s="2372"/>
      <c r="K7" s="241" t="s">
        <v>157</v>
      </c>
      <c r="L7" s="203" t="s">
        <v>158</v>
      </c>
      <c r="M7" s="242" t="s">
        <v>243</v>
      </c>
      <c r="N7" s="243" t="s">
        <v>161</v>
      </c>
      <c r="O7" s="203" t="s">
        <v>162</v>
      </c>
      <c r="P7" s="242" t="s">
        <v>246</v>
      </c>
      <c r="Q7" s="2384"/>
      <c r="R7" s="2385"/>
      <c r="S7" s="2372"/>
      <c r="T7" s="70"/>
    </row>
    <row r="8" spans="1:24" ht="12.95" customHeight="1" x14ac:dyDescent="0.25">
      <c r="A8" s="99" t="str">
        <f>' 15'!A8</f>
        <v>leden</v>
      </c>
      <c r="B8" s="23">
        <v>3252.5338567389667</v>
      </c>
      <c r="C8" s="30">
        <v>2938.7559522974079</v>
      </c>
      <c r="D8" s="244">
        <v>313.7779044415588</v>
      </c>
      <c r="E8" s="25">
        <v>757.08624800000007</v>
      </c>
      <c r="F8" s="220">
        <v>2.4695589999999998</v>
      </c>
      <c r="G8" s="244">
        <v>754.61668900000006</v>
      </c>
      <c r="H8" s="245">
        <v>12.411091000000001</v>
      </c>
      <c r="I8" s="245">
        <v>2.6982506433874369</v>
      </c>
      <c r="J8" s="246">
        <v>1083.5039350849465</v>
      </c>
      <c r="K8" s="23">
        <v>34663.658938543995</v>
      </c>
      <c r="L8" s="30">
        <v>31340.669467437001</v>
      </c>
      <c r="M8" s="244">
        <v>3322.9894711069937</v>
      </c>
      <c r="N8" s="25">
        <v>8087.010608171001</v>
      </c>
      <c r="O8" s="220">
        <v>26.372937815999997</v>
      </c>
      <c r="P8" s="244">
        <v>8060.6376703550013</v>
      </c>
      <c r="Q8" s="245">
        <v>134.05722735009996</v>
      </c>
      <c r="R8" s="245">
        <v>34.794853422904389</v>
      </c>
      <c r="S8" s="246">
        <v>11552.479222235002</v>
      </c>
      <c r="T8" s="207"/>
      <c r="U8" s="37"/>
      <c r="V8" s="54"/>
      <c r="W8" s="54"/>
      <c r="X8" s="31"/>
    </row>
    <row r="9" spans="1:24" ht="12.95" customHeight="1" x14ac:dyDescent="0.25">
      <c r="A9" s="511" t="str">
        <f>' 15'!A9</f>
        <v>únor</v>
      </c>
      <c r="B9" s="32">
        <v>3370.9470439699326</v>
      </c>
      <c r="C9" s="36">
        <v>3041.0196223542639</v>
      </c>
      <c r="D9" s="247">
        <v>329.92742161566866</v>
      </c>
      <c r="E9" s="34">
        <v>810.16432599999985</v>
      </c>
      <c r="F9" s="36">
        <v>0</v>
      </c>
      <c r="G9" s="247">
        <v>810.16432599999985</v>
      </c>
      <c r="H9" s="248">
        <v>10.582437000000001</v>
      </c>
      <c r="I9" s="248">
        <v>6.6598264074344184</v>
      </c>
      <c r="J9" s="249">
        <v>1157.3340110231029</v>
      </c>
      <c r="K9" s="32">
        <v>35921.193084927996</v>
      </c>
      <c r="L9" s="36">
        <v>32434.2645880862</v>
      </c>
      <c r="M9" s="247">
        <v>3486.928496841796</v>
      </c>
      <c r="N9" s="34">
        <v>8665.5328398199999</v>
      </c>
      <c r="O9" s="36">
        <v>0</v>
      </c>
      <c r="P9" s="247">
        <v>8665.5328398199999</v>
      </c>
      <c r="Q9" s="248">
        <v>113.8704287214</v>
      </c>
      <c r="R9" s="248">
        <v>78.94154116280005</v>
      </c>
      <c r="S9" s="249">
        <v>12345.273306546</v>
      </c>
      <c r="T9" s="37"/>
      <c r="U9" s="37"/>
      <c r="V9" s="54"/>
      <c r="W9" s="54"/>
      <c r="X9" s="31"/>
    </row>
    <row r="10" spans="1:24" ht="12.95" customHeight="1" x14ac:dyDescent="0.25">
      <c r="A10" s="965" t="str">
        <f>' 15'!A10</f>
        <v>březen</v>
      </c>
      <c r="B10" s="39">
        <v>3229.3646466626797</v>
      </c>
      <c r="C10" s="45">
        <v>2628.122314537889</v>
      </c>
      <c r="D10" s="158">
        <v>601.24233212479066</v>
      </c>
      <c r="E10" s="41">
        <v>539.33476800000005</v>
      </c>
      <c r="F10" s="45">
        <v>49.496291000000006</v>
      </c>
      <c r="G10" s="158">
        <v>489.83847700000007</v>
      </c>
      <c r="H10" s="250">
        <v>10.829430999999998</v>
      </c>
      <c r="I10" s="250">
        <v>-4.8184187970969363</v>
      </c>
      <c r="J10" s="251">
        <v>1097.0918213276941</v>
      </c>
      <c r="K10" s="39">
        <v>34415.429666316006</v>
      </c>
      <c r="L10" s="45">
        <v>28020.643679869096</v>
      </c>
      <c r="M10" s="158">
        <v>6394.7859864469101</v>
      </c>
      <c r="N10" s="41">
        <v>5759.8079037349999</v>
      </c>
      <c r="O10" s="45">
        <v>527.70243739799992</v>
      </c>
      <c r="P10" s="158">
        <v>5232.1054663369996</v>
      </c>
      <c r="Q10" s="250">
        <v>116.29756587999999</v>
      </c>
      <c r="R10" s="250">
        <v>-44.374993872074413</v>
      </c>
      <c r="S10" s="251">
        <v>11698.814024791833</v>
      </c>
      <c r="T10" s="212"/>
      <c r="U10" s="37"/>
      <c r="V10" s="54"/>
      <c r="W10" s="54"/>
      <c r="X10" s="31"/>
    </row>
    <row r="11" spans="1:24" ht="12.95" customHeight="1" x14ac:dyDescent="0.25">
      <c r="A11" s="511" t="str">
        <f>' 15'!A11</f>
        <v>duben</v>
      </c>
      <c r="B11" s="23">
        <v>3358.1042330533505</v>
      </c>
      <c r="C11" s="220">
        <v>2591.1365530091857</v>
      </c>
      <c r="D11" s="244">
        <v>766.96768004416481</v>
      </c>
      <c r="E11" s="25">
        <v>0.48698200000000003</v>
      </c>
      <c r="F11" s="220">
        <v>318.03888000000001</v>
      </c>
      <c r="G11" s="244">
        <v>-317.55189799999999</v>
      </c>
      <c r="H11" s="245">
        <v>10.515769000000002</v>
      </c>
      <c r="I11" s="245">
        <v>3.9973837195230879</v>
      </c>
      <c r="J11" s="246">
        <v>463.92893476368749</v>
      </c>
      <c r="K11" s="23">
        <v>35796.919293480998</v>
      </c>
      <c r="L11" s="220">
        <v>27614.092181423002</v>
      </c>
      <c r="M11" s="244">
        <v>8182.8271120579957</v>
      </c>
      <c r="N11" s="25">
        <v>5.187754848</v>
      </c>
      <c r="O11" s="220">
        <v>3403.3516156669994</v>
      </c>
      <c r="P11" s="244">
        <v>-3398.1638608189992</v>
      </c>
      <c r="Q11" s="245">
        <v>113.135272024</v>
      </c>
      <c r="R11" s="245">
        <v>50.28430956604425</v>
      </c>
      <c r="S11" s="246">
        <v>4948.0828328290436</v>
      </c>
      <c r="T11" s="37"/>
      <c r="U11" s="37"/>
      <c r="V11" s="54"/>
      <c r="W11" s="54"/>
      <c r="X11" s="31"/>
    </row>
    <row r="12" spans="1:24" ht="12.95" customHeight="1" x14ac:dyDescent="0.25">
      <c r="A12" s="511" t="str">
        <f>' 15'!A12</f>
        <v>květen</v>
      </c>
      <c r="B12" s="32">
        <v>3582.9350391309536</v>
      </c>
      <c r="C12" s="36">
        <v>2869.8676738081635</v>
      </c>
      <c r="D12" s="247">
        <v>713.06736532279001</v>
      </c>
      <c r="E12" s="34">
        <v>2.4077829999999998</v>
      </c>
      <c r="F12" s="36">
        <v>387.31723199999999</v>
      </c>
      <c r="G12" s="247">
        <v>-384.909449</v>
      </c>
      <c r="H12" s="248">
        <v>11.000418000000002</v>
      </c>
      <c r="I12" s="248">
        <v>8.2888391349595043</v>
      </c>
      <c r="J12" s="249">
        <v>347.44717345774967</v>
      </c>
      <c r="K12" s="32">
        <v>38169.078648805997</v>
      </c>
      <c r="L12" s="36">
        <v>30583.375831923404</v>
      </c>
      <c r="M12" s="247">
        <v>7585.7028168825927</v>
      </c>
      <c r="N12" s="34">
        <v>25.648709</v>
      </c>
      <c r="O12" s="36">
        <v>4125.2926690399991</v>
      </c>
      <c r="P12" s="247">
        <v>-4099.643960039999</v>
      </c>
      <c r="Q12" s="248">
        <v>118.35585950719999</v>
      </c>
      <c r="R12" s="248">
        <v>96.812293350617395</v>
      </c>
      <c r="S12" s="249">
        <v>3701.2270097004139</v>
      </c>
      <c r="T12" s="37"/>
      <c r="U12" s="37"/>
      <c r="V12" s="54"/>
      <c r="W12" s="54"/>
      <c r="X12" s="31"/>
    </row>
    <row r="13" spans="1:24" ht="12.95" customHeight="1" x14ac:dyDescent="0.25">
      <c r="A13" s="511" t="str">
        <f>' 15'!A13</f>
        <v>červen</v>
      </c>
      <c r="B13" s="39">
        <v>3190.7023721190562</v>
      </c>
      <c r="C13" s="45">
        <v>2462.7275474743606</v>
      </c>
      <c r="D13" s="158">
        <v>727.97482464469567</v>
      </c>
      <c r="E13" s="41">
        <v>1.389718</v>
      </c>
      <c r="F13" s="45">
        <v>409.86102599999998</v>
      </c>
      <c r="G13" s="158">
        <v>-408.47130799999996</v>
      </c>
      <c r="H13" s="250">
        <v>10.912211000000001</v>
      </c>
      <c r="I13" s="250">
        <v>-6.0665045327607663</v>
      </c>
      <c r="J13" s="251">
        <v>324.3492231119348</v>
      </c>
      <c r="K13" s="39">
        <v>34035.556196295998</v>
      </c>
      <c r="L13" s="45">
        <v>26270.438969315699</v>
      </c>
      <c r="M13" s="158">
        <v>7765.1172269802992</v>
      </c>
      <c r="N13" s="41">
        <v>14.837993000000001</v>
      </c>
      <c r="O13" s="45">
        <v>4376.1267658529996</v>
      </c>
      <c r="P13" s="158">
        <v>-4361.2887728529995</v>
      </c>
      <c r="Q13" s="250">
        <v>117.7508077256</v>
      </c>
      <c r="R13" s="250">
        <v>-58.060623335498384</v>
      </c>
      <c r="S13" s="251">
        <v>3463.5186385174002</v>
      </c>
      <c r="T13" s="37"/>
      <c r="U13" s="37"/>
      <c r="V13" s="54"/>
      <c r="W13" s="54"/>
      <c r="X13" s="31"/>
    </row>
    <row r="14" spans="1:24" ht="12.95" customHeight="1" x14ac:dyDescent="0.25">
      <c r="A14" s="511" t="str">
        <f>' 15'!A14</f>
        <v>červenec</v>
      </c>
      <c r="B14" s="23">
        <v>2690.6282480000573</v>
      </c>
      <c r="C14" s="220">
        <v>1955.474827481886</v>
      </c>
      <c r="D14" s="244">
        <v>735.15342051817129</v>
      </c>
      <c r="E14" s="25">
        <v>75.412863000000002</v>
      </c>
      <c r="F14" s="220">
        <v>492.34162500000008</v>
      </c>
      <c r="G14" s="244">
        <v>-416.92876200000006</v>
      </c>
      <c r="H14" s="245">
        <v>10.357163999999999</v>
      </c>
      <c r="I14" s="245">
        <v>5.0731510750200837</v>
      </c>
      <c r="J14" s="246">
        <v>333.65497359319153</v>
      </c>
      <c r="K14" s="23">
        <v>28756.906680189997</v>
      </c>
      <c r="L14" s="220">
        <v>20881.780729443104</v>
      </c>
      <c r="M14" s="244">
        <v>7875.1259507468931</v>
      </c>
      <c r="N14" s="25">
        <v>807.796919</v>
      </c>
      <c r="O14" s="220">
        <v>5276.6775912030007</v>
      </c>
      <c r="P14" s="244">
        <v>-4468.8806722030004</v>
      </c>
      <c r="Q14" s="245">
        <v>111.56977807520001</v>
      </c>
      <c r="R14" s="245">
        <v>49.196565341899635</v>
      </c>
      <c r="S14" s="246">
        <v>3567.0116219609931</v>
      </c>
      <c r="T14" s="37"/>
      <c r="U14" s="37"/>
      <c r="V14" s="54"/>
      <c r="W14" s="54"/>
      <c r="X14" s="31"/>
    </row>
    <row r="15" spans="1:24" ht="12.95" customHeight="1" x14ac:dyDescent="0.25">
      <c r="A15" s="511" t="str">
        <f>' 15'!A15</f>
        <v>srpen</v>
      </c>
      <c r="B15" s="32">
        <v>3776.2072204043097</v>
      </c>
      <c r="C15" s="36">
        <v>2890.261101900835</v>
      </c>
      <c r="D15" s="247">
        <v>885.94611850347474</v>
      </c>
      <c r="E15" s="34">
        <v>17.465053000000001</v>
      </c>
      <c r="F15" s="36">
        <v>574.5340480000001</v>
      </c>
      <c r="G15" s="247">
        <v>-557.06899500000009</v>
      </c>
      <c r="H15" s="248">
        <v>10.955532999999999</v>
      </c>
      <c r="I15" s="248">
        <v>3.283787439732929</v>
      </c>
      <c r="J15" s="249">
        <v>343.11644394320746</v>
      </c>
      <c r="K15" s="32">
        <v>40272.781507461004</v>
      </c>
      <c r="L15" s="36">
        <v>30832.339507492903</v>
      </c>
      <c r="M15" s="247">
        <v>9440.4419999681013</v>
      </c>
      <c r="N15" s="34">
        <v>186.57024573099997</v>
      </c>
      <c r="O15" s="36">
        <v>6129.1895217249994</v>
      </c>
      <c r="P15" s="247">
        <v>-5942.6192759939995</v>
      </c>
      <c r="Q15" s="248">
        <v>118.07157077840002</v>
      </c>
      <c r="R15" s="248">
        <v>46.67396117219841</v>
      </c>
      <c r="S15" s="249">
        <v>3662.5682559246998</v>
      </c>
      <c r="T15" s="37"/>
      <c r="U15" s="37"/>
      <c r="V15" s="54"/>
      <c r="W15" s="54"/>
      <c r="X15" s="31"/>
    </row>
    <row r="16" spans="1:24" ht="12.95" customHeight="1" x14ac:dyDescent="0.25">
      <c r="A16" s="511" t="str">
        <f>' 15'!A16</f>
        <v>září</v>
      </c>
      <c r="B16" s="39">
        <v>3497.4421136844221</v>
      </c>
      <c r="C16" s="45">
        <v>2793.744800626122</v>
      </c>
      <c r="D16" s="158">
        <v>703.6973130583001</v>
      </c>
      <c r="E16" s="41">
        <v>10.144088</v>
      </c>
      <c r="F16" s="45">
        <v>347.08633399999997</v>
      </c>
      <c r="G16" s="158">
        <v>-336.94224599999995</v>
      </c>
      <c r="H16" s="250">
        <v>11.705366999999999</v>
      </c>
      <c r="I16" s="250">
        <v>0.23966434210009174</v>
      </c>
      <c r="J16" s="251">
        <v>378.70009840040052</v>
      </c>
      <c r="K16" s="39">
        <v>37330.92185092</v>
      </c>
      <c r="L16" s="45">
        <v>29828.085349667097</v>
      </c>
      <c r="M16" s="158">
        <v>7502.836501252903</v>
      </c>
      <c r="N16" s="41">
        <v>108.639543</v>
      </c>
      <c r="O16" s="45">
        <v>3708.9727398549999</v>
      </c>
      <c r="P16" s="158">
        <v>-3600.3331968550001</v>
      </c>
      <c r="Q16" s="250">
        <v>125.9607395738</v>
      </c>
      <c r="R16" s="250">
        <v>17.546353077117818</v>
      </c>
      <c r="S16" s="251">
        <v>4046.0103970488185</v>
      </c>
      <c r="T16" s="37"/>
      <c r="U16" s="37"/>
      <c r="V16" s="54"/>
      <c r="W16" s="54"/>
      <c r="X16" s="31"/>
    </row>
    <row r="17" spans="1:24" ht="12.95" customHeight="1" x14ac:dyDescent="0.25">
      <c r="A17" s="99" t="str">
        <f>' 15'!A17</f>
        <v>říjen</v>
      </c>
      <c r="B17" s="23">
        <v>3331.2788149637645</v>
      </c>
      <c r="C17" s="220">
        <v>2460.508392922462</v>
      </c>
      <c r="D17" s="244">
        <v>870.77042204130248</v>
      </c>
      <c r="E17" s="25">
        <v>11.880266000000001</v>
      </c>
      <c r="F17" s="220">
        <v>251.19025499999998</v>
      </c>
      <c r="G17" s="244">
        <v>-239.30998899999997</v>
      </c>
      <c r="H17" s="245">
        <v>12.853524999999999</v>
      </c>
      <c r="I17" s="245">
        <v>0.30054739016585519</v>
      </c>
      <c r="J17" s="246">
        <v>644.61450543146839</v>
      </c>
      <c r="K17" s="23">
        <v>35528.434610288998</v>
      </c>
      <c r="L17" s="220">
        <v>26245.7053444175</v>
      </c>
      <c r="M17" s="244">
        <v>9282.7292658714978</v>
      </c>
      <c r="N17" s="25">
        <v>126.91660663500001</v>
      </c>
      <c r="O17" s="220">
        <v>2682.3614885080001</v>
      </c>
      <c r="P17" s="244">
        <v>-2555.4448818730002</v>
      </c>
      <c r="Q17" s="245">
        <v>138.5823023602</v>
      </c>
      <c r="R17" s="245">
        <v>13.294091383263469</v>
      </c>
      <c r="S17" s="246">
        <v>6879.1607777419631</v>
      </c>
      <c r="T17" s="37"/>
      <c r="U17" s="37"/>
      <c r="V17" s="54"/>
      <c r="W17" s="54"/>
      <c r="X17" s="31"/>
    </row>
    <row r="18" spans="1:24" ht="12.95" customHeight="1" x14ac:dyDescent="0.25">
      <c r="A18" s="511" t="str">
        <f>' 15'!A18</f>
        <v>listopad</v>
      </c>
      <c r="B18" s="32">
        <v>3365.5778669070478</v>
      </c>
      <c r="C18" s="36">
        <v>2677.2936577067608</v>
      </c>
      <c r="D18" s="247">
        <v>688.28420920028702</v>
      </c>
      <c r="E18" s="34">
        <v>279.39258799999999</v>
      </c>
      <c r="F18" s="36">
        <v>69.958805999999996</v>
      </c>
      <c r="G18" s="247">
        <v>209.43378200000001</v>
      </c>
      <c r="H18" s="248">
        <v>12.458751000000001</v>
      </c>
      <c r="I18" s="248">
        <v>3.953503422546317</v>
      </c>
      <c r="J18" s="249">
        <v>914.13024562283317</v>
      </c>
      <c r="K18" s="32">
        <v>35876.956468018005</v>
      </c>
      <c r="L18" s="36">
        <v>28548.4496406947</v>
      </c>
      <c r="M18" s="247">
        <v>7328.5068273233046</v>
      </c>
      <c r="N18" s="34">
        <v>2984.3001167529997</v>
      </c>
      <c r="O18" s="36">
        <v>745.73420370299993</v>
      </c>
      <c r="P18" s="247">
        <v>2238.5659130499998</v>
      </c>
      <c r="Q18" s="248">
        <v>134.01487078169998</v>
      </c>
      <c r="R18" s="248">
        <v>49.83851234455593</v>
      </c>
      <c r="S18" s="249">
        <v>9750.9261234995593</v>
      </c>
      <c r="T18" s="37"/>
      <c r="U18" s="37"/>
      <c r="V18" s="54"/>
      <c r="W18" s="54"/>
      <c r="X18" s="31"/>
    </row>
    <row r="19" spans="1:24" ht="12.95" customHeight="1" x14ac:dyDescent="0.25">
      <c r="A19" s="20" t="str">
        <f>' 15'!A19</f>
        <v>prosinec</v>
      </c>
      <c r="B19" s="39">
        <v>3124.0439732124114</v>
      </c>
      <c r="C19" s="45">
        <v>2452.8621146577284</v>
      </c>
      <c r="D19" s="158">
        <v>671.181858554683</v>
      </c>
      <c r="E19" s="41">
        <v>435.73335400000002</v>
      </c>
      <c r="F19" s="45">
        <v>13.103755999999999</v>
      </c>
      <c r="G19" s="158">
        <v>422.62959800000004</v>
      </c>
      <c r="H19" s="250">
        <v>12.531830999999999</v>
      </c>
      <c r="I19" s="250">
        <v>-11.458526326631661</v>
      </c>
      <c r="J19" s="251">
        <v>1094.8847612280515</v>
      </c>
      <c r="K19" s="39">
        <v>33338.887751814</v>
      </c>
      <c r="L19" s="45">
        <v>26175.308923188401</v>
      </c>
      <c r="M19" s="158">
        <v>7163.5788286255993</v>
      </c>
      <c r="N19" s="41">
        <v>4655.0379486029997</v>
      </c>
      <c r="O19" s="45">
        <v>140.222452</v>
      </c>
      <c r="P19" s="158">
        <v>4514.8154966029997</v>
      </c>
      <c r="Q19" s="250">
        <v>134.83739275829998</v>
      </c>
      <c r="R19" s="250">
        <v>-121.89265634183586</v>
      </c>
      <c r="S19" s="251">
        <v>11691.339061645063</v>
      </c>
      <c r="T19" s="221"/>
      <c r="U19" s="37"/>
      <c r="V19" s="54"/>
      <c r="W19" s="54"/>
      <c r="X19" s="31"/>
    </row>
    <row r="20" spans="1:24" ht="12.95" customHeight="1" x14ac:dyDescent="0.25">
      <c r="A20" s="99" t="str">
        <f>' 15'!A20</f>
        <v>I. čtvrtletí</v>
      </c>
      <c r="B20" s="32">
        <f>SUM(B8:B10)</f>
        <v>9852.8455473715785</v>
      </c>
      <c r="C20" s="48">
        <f>SUM(C8:C10)</f>
        <v>8607.8978891895604</v>
      </c>
      <c r="D20" s="253">
        <f t="shared" ref="D20:J20" si="0">SUM(D8:D10)</f>
        <v>1244.9476581820181</v>
      </c>
      <c r="E20" s="52">
        <f t="shared" si="0"/>
        <v>2106.5853419999999</v>
      </c>
      <c r="F20" s="48">
        <f t="shared" si="0"/>
        <v>51.965850000000003</v>
      </c>
      <c r="G20" s="253">
        <f t="shared" si="0"/>
        <v>2054.6194920000003</v>
      </c>
      <c r="H20" s="1129">
        <f t="shared" si="0"/>
        <v>33.822958999999997</v>
      </c>
      <c r="I20" s="1129">
        <f t="shared" si="0"/>
        <v>4.5396582537249186</v>
      </c>
      <c r="J20" s="1150">
        <f t="shared" si="0"/>
        <v>3337.9297674357435</v>
      </c>
      <c r="K20" s="32">
        <f>SUM(K8:K10)</f>
        <v>105000.281689788</v>
      </c>
      <c r="L20" s="48">
        <f t="shared" ref="L20:S20" si="1">SUM(L8:L10)</f>
        <v>91795.577735392304</v>
      </c>
      <c r="M20" s="253">
        <f t="shared" si="1"/>
        <v>13204.7039543957</v>
      </c>
      <c r="N20" s="52">
        <f t="shared" si="1"/>
        <v>22512.351351726</v>
      </c>
      <c r="O20" s="48">
        <f t="shared" si="1"/>
        <v>554.07537521399991</v>
      </c>
      <c r="P20" s="253">
        <f t="shared" si="1"/>
        <v>21958.275976511999</v>
      </c>
      <c r="Q20" s="1129">
        <f t="shared" si="1"/>
        <v>364.22522195149998</v>
      </c>
      <c r="R20" s="1129">
        <f t="shared" si="1"/>
        <v>69.361400713630019</v>
      </c>
      <c r="S20" s="1150">
        <f t="shared" si="1"/>
        <v>35596.566553572833</v>
      </c>
      <c r="V20" s="54"/>
      <c r="W20" s="54"/>
    </row>
    <row r="21" spans="1:24" ht="12.95" customHeight="1" x14ac:dyDescent="0.25">
      <c r="A21" s="511" t="str">
        <f>' 15'!A21</f>
        <v>II. čtvrtletí</v>
      </c>
      <c r="B21" s="32">
        <f>SUM(B11:B13)</f>
        <v>10131.74164430336</v>
      </c>
      <c r="C21" s="48">
        <f>SUM(C11:C13)</f>
        <v>7923.7317742917094</v>
      </c>
      <c r="D21" s="253">
        <f t="shared" ref="D21:J21" si="2">SUM(D11:D13)</f>
        <v>2208.0098700116505</v>
      </c>
      <c r="E21" s="52">
        <f t="shared" si="2"/>
        <v>4.2844829999999998</v>
      </c>
      <c r="F21" s="48">
        <f t="shared" si="2"/>
        <v>1115.217138</v>
      </c>
      <c r="G21" s="253">
        <f t="shared" si="2"/>
        <v>-1110.9326549999998</v>
      </c>
      <c r="H21" s="1129">
        <f t="shared" si="2"/>
        <v>32.428398000000001</v>
      </c>
      <c r="I21" s="1129">
        <f t="shared" si="2"/>
        <v>6.2197183217218255</v>
      </c>
      <c r="J21" s="1150">
        <f t="shared" si="2"/>
        <v>1135.725331333372</v>
      </c>
      <c r="K21" s="32">
        <f>SUM(K11:K13)</f>
        <v>108001.55413858299</v>
      </c>
      <c r="L21" s="48">
        <f t="shared" ref="L21:S21" si="3">SUM(L11:L13)</f>
        <v>84467.906982662098</v>
      </c>
      <c r="M21" s="253">
        <f t="shared" si="3"/>
        <v>23533.647155920888</v>
      </c>
      <c r="N21" s="52">
        <f t="shared" si="3"/>
        <v>45.674456848000005</v>
      </c>
      <c r="O21" s="48">
        <f t="shared" si="3"/>
        <v>11904.771050559997</v>
      </c>
      <c r="P21" s="253">
        <f t="shared" si="3"/>
        <v>-11859.096593711998</v>
      </c>
      <c r="Q21" s="1129">
        <f t="shared" si="3"/>
        <v>349.24193925679998</v>
      </c>
      <c r="R21" s="1129">
        <f t="shared" si="3"/>
        <v>89.035979581163275</v>
      </c>
      <c r="S21" s="1150">
        <f t="shared" si="3"/>
        <v>12112.828481046858</v>
      </c>
      <c r="V21" s="54"/>
      <c r="W21" s="54"/>
    </row>
    <row r="22" spans="1:24" ht="12.95" customHeight="1" x14ac:dyDescent="0.25">
      <c r="A22" s="511" t="str">
        <f>' 15'!A22</f>
        <v>III. čtvrtletí</v>
      </c>
      <c r="B22" s="32">
        <f>SUM(B14:B16)</f>
        <v>9964.2775820887891</v>
      </c>
      <c r="C22" s="48">
        <f>SUM(C14:C16)</f>
        <v>7639.4807300088432</v>
      </c>
      <c r="D22" s="253">
        <f t="shared" ref="D22:J22" si="4">SUM(D14:D16)</f>
        <v>2324.7968520799459</v>
      </c>
      <c r="E22" s="52">
        <f t="shared" si="4"/>
        <v>103.022004</v>
      </c>
      <c r="F22" s="48">
        <f t="shared" si="4"/>
        <v>1413.9620070000001</v>
      </c>
      <c r="G22" s="253">
        <f t="shared" si="4"/>
        <v>-1310.9400030000002</v>
      </c>
      <c r="H22" s="1129">
        <f t="shared" si="4"/>
        <v>33.018063999999995</v>
      </c>
      <c r="I22" s="1129">
        <f t="shared" si="4"/>
        <v>8.5966028568531048</v>
      </c>
      <c r="J22" s="1150">
        <f t="shared" si="4"/>
        <v>1055.4715159367995</v>
      </c>
      <c r="K22" s="32">
        <f>SUM(K14:K16)</f>
        <v>106360.610038571</v>
      </c>
      <c r="L22" s="48">
        <f t="shared" ref="L22:S22" si="5">SUM(L14:L16)</f>
        <v>81542.205586603115</v>
      </c>
      <c r="M22" s="253">
        <f t="shared" si="5"/>
        <v>24818.404451967897</v>
      </c>
      <c r="N22" s="52">
        <f t="shared" si="5"/>
        <v>1103.006707731</v>
      </c>
      <c r="O22" s="48">
        <f t="shared" si="5"/>
        <v>15114.839852783001</v>
      </c>
      <c r="P22" s="253">
        <f t="shared" si="5"/>
        <v>-14011.833145052002</v>
      </c>
      <c r="Q22" s="1129">
        <f t="shared" si="5"/>
        <v>355.60208842740002</v>
      </c>
      <c r="R22" s="1129">
        <f t="shared" si="5"/>
        <v>113.41687959121586</v>
      </c>
      <c r="S22" s="1150">
        <f t="shared" si="5"/>
        <v>11275.590274934511</v>
      </c>
      <c r="V22" s="54"/>
      <c r="W22" s="54"/>
    </row>
    <row r="23" spans="1:24" ht="12.95" customHeight="1" x14ac:dyDescent="0.25">
      <c r="A23" s="20" t="str">
        <f>' 15'!A23</f>
        <v>IV. čtvrtletí</v>
      </c>
      <c r="B23" s="39">
        <f>SUM(B17:B19)</f>
        <v>9820.9006550832237</v>
      </c>
      <c r="C23" s="49">
        <f>SUM(C17:C19)</f>
        <v>7590.6641652869512</v>
      </c>
      <c r="D23" s="157">
        <f t="shared" ref="D23:J23" si="6">SUM(D17:D19)</f>
        <v>2230.2364897962725</v>
      </c>
      <c r="E23" s="61">
        <f t="shared" si="6"/>
        <v>727.00620800000002</v>
      </c>
      <c r="F23" s="49">
        <f t="shared" si="6"/>
        <v>334.25281699999994</v>
      </c>
      <c r="G23" s="157">
        <f t="shared" si="6"/>
        <v>392.75339100000008</v>
      </c>
      <c r="H23" s="256">
        <f t="shared" si="6"/>
        <v>37.844107000000001</v>
      </c>
      <c r="I23" s="256">
        <f t="shared" si="6"/>
        <v>-7.2044755139194887</v>
      </c>
      <c r="J23" s="1151">
        <f t="shared" si="6"/>
        <v>2653.6295122823531</v>
      </c>
      <c r="K23" s="39">
        <f>SUM(K17:K19)</f>
        <v>104744.27883012101</v>
      </c>
      <c r="L23" s="49">
        <f t="shared" ref="L23:S23" si="7">SUM(L17:L19)</f>
        <v>80969.46390830059</v>
      </c>
      <c r="M23" s="157">
        <f t="shared" si="7"/>
        <v>23774.814921820402</v>
      </c>
      <c r="N23" s="61">
        <f t="shared" si="7"/>
        <v>7766.2546719909988</v>
      </c>
      <c r="O23" s="49">
        <f t="shared" si="7"/>
        <v>3568.3181442109999</v>
      </c>
      <c r="P23" s="157">
        <f t="shared" si="7"/>
        <v>4197.9365277799989</v>
      </c>
      <c r="Q23" s="256">
        <f t="shared" si="7"/>
        <v>407.43456590019997</v>
      </c>
      <c r="R23" s="256">
        <f t="shared" si="7"/>
        <v>-58.760052614016459</v>
      </c>
      <c r="S23" s="1151">
        <f t="shared" si="7"/>
        <v>28321.425962886584</v>
      </c>
      <c r="T23" s="70"/>
      <c r="V23" s="54"/>
      <c r="W23" s="54"/>
    </row>
    <row r="24" spans="1:24" ht="12.95" customHeight="1" x14ac:dyDescent="0.25">
      <c r="A24" s="517" t="str">
        <f>' 15'!A24</f>
        <v>I. pololetí</v>
      </c>
      <c r="B24" s="23">
        <f>SUM(B8:B13)</f>
        <v>19984.587191674938</v>
      </c>
      <c r="C24" s="30">
        <f>SUM(C8:C13)</f>
        <v>16531.629663481272</v>
      </c>
      <c r="D24" s="65">
        <f t="shared" ref="D24:J24" si="8">SUM(D8:D13)</f>
        <v>3452.9575281936686</v>
      </c>
      <c r="E24" s="50">
        <f t="shared" si="8"/>
        <v>2110.8698249999998</v>
      </c>
      <c r="F24" s="30">
        <f t="shared" si="8"/>
        <v>1167.182988</v>
      </c>
      <c r="G24" s="65">
        <f t="shared" si="8"/>
        <v>943.68683700000042</v>
      </c>
      <c r="H24" s="252">
        <f t="shared" si="8"/>
        <v>66.251357000000013</v>
      </c>
      <c r="I24" s="252">
        <f t="shared" si="8"/>
        <v>10.759376575446744</v>
      </c>
      <c r="J24" s="1152">
        <f t="shared" si="8"/>
        <v>4473.6550987691153</v>
      </c>
      <c r="K24" s="23">
        <f>SUM(K8:K13)</f>
        <v>213001.835828371</v>
      </c>
      <c r="L24" s="30">
        <f t="shared" ref="L24:S24" si="9">SUM(L8:L13)</f>
        <v>176263.48471805439</v>
      </c>
      <c r="M24" s="65">
        <f t="shared" si="9"/>
        <v>36738.351110316587</v>
      </c>
      <c r="N24" s="50">
        <f t="shared" si="9"/>
        <v>22558.025808574002</v>
      </c>
      <c r="O24" s="30">
        <f t="shared" si="9"/>
        <v>12458.846425773998</v>
      </c>
      <c r="P24" s="65">
        <f t="shared" si="9"/>
        <v>10099.179382800001</v>
      </c>
      <c r="Q24" s="252">
        <f t="shared" si="9"/>
        <v>713.46716120830001</v>
      </c>
      <c r="R24" s="252">
        <f t="shared" si="9"/>
        <v>158.39738029479329</v>
      </c>
      <c r="S24" s="1152">
        <f t="shared" si="9"/>
        <v>47709.395034619694</v>
      </c>
      <c r="V24" s="54"/>
      <c r="W24" s="54"/>
    </row>
    <row r="25" spans="1:24" ht="12.95" customHeight="1" x14ac:dyDescent="0.25">
      <c r="A25" s="20" t="str">
        <f>' 15'!A25</f>
        <v>II. pololetí</v>
      </c>
      <c r="B25" s="32">
        <f>SUM(B14:B19)</f>
        <v>19785.178237172015</v>
      </c>
      <c r="C25" s="48">
        <f>SUM(C14:C19)</f>
        <v>15230.144895295794</v>
      </c>
      <c r="D25" s="253">
        <f t="shared" ref="D25:J25" si="10">SUM(D14:D19)</f>
        <v>4555.0333418762184</v>
      </c>
      <c r="E25" s="52">
        <f t="shared" si="10"/>
        <v>830.02821199999994</v>
      </c>
      <c r="F25" s="48">
        <f t="shared" si="10"/>
        <v>1748.2148240000001</v>
      </c>
      <c r="G25" s="253">
        <f t="shared" si="10"/>
        <v>-918.18661199999997</v>
      </c>
      <c r="H25" s="1129">
        <f t="shared" si="10"/>
        <v>70.862170999999989</v>
      </c>
      <c r="I25" s="1129">
        <f t="shared" si="10"/>
        <v>1.3921273429336161</v>
      </c>
      <c r="J25" s="1150">
        <f t="shared" si="10"/>
        <v>3709.1010282191528</v>
      </c>
      <c r="K25" s="32">
        <f>SUM(K14:K19)</f>
        <v>211104.88886869201</v>
      </c>
      <c r="L25" s="48">
        <f t="shared" ref="L25:S25" si="11">SUM(L14:L19)</f>
        <v>162511.6694949037</v>
      </c>
      <c r="M25" s="253">
        <f t="shared" si="11"/>
        <v>48593.219373788299</v>
      </c>
      <c r="N25" s="52">
        <f t="shared" si="11"/>
        <v>8869.2613797220001</v>
      </c>
      <c r="O25" s="48">
        <f t="shared" si="11"/>
        <v>18683.157996994003</v>
      </c>
      <c r="P25" s="253">
        <f t="shared" si="11"/>
        <v>-9813.8966172720047</v>
      </c>
      <c r="Q25" s="1129">
        <f t="shared" si="11"/>
        <v>763.03665432759999</v>
      </c>
      <c r="R25" s="1129">
        <f t="shared" si="11"/>
        <v>54.656826977199401</v>
      </c>
      <c r="S25" s="1150">
        <f t="shared" si="11"/>
        <v>39597.016237821095</v>
      </c>
      <c r="V25" s="54"/>
      <c r="W25" s="54"/>
    </row>
    <row r="26" spans="1:24" ht="12.95" customHeight="1" x14ac:dyDescent="0.25">
      <c r="A26" s="426" t="str">
        <f>' 15'!A26</f>
        <v>rok</v>
      </c>
      <c r="B26" s="1153">
        <f>SUM(B8:B19)</f>
        <v>39769.765428846957</v>
      </c>
      <c r="C26" s="1154">
        <f>SUM(C8:C19)</f>
        <v>31761.774558777062</v>
      </c>
      <c r="D26" s="1155">
        <f t="shared" ref="D26:J26" si="12">SUM(D8:D19)</f>
        <v>8007.990870069887</v>
      </c>
      <c r="E26" s="1156">
        <f t="shared" si="12"/>
        <v>2940.8980369999999</v>
      </c>
      <c r="F26" s="1154">
        <f t="shared" si="12"/>
        <v>2915.3978120000002</v>
      </c>
      <c r="G26" s="1155">
        <f t="shared" si="12"/>
        <v>25.500225000000455</v>
      </c>
      <c r="H26" s="1157">
        <f t="shared" si="12"/>
        <v>137.11352800000003</v>
      </c>
      <c r="I26" s="1157">
        <f t="shared" si="12"/>
        <v>12.151503918380358</v>
      </c>
      <c r="J26" s="1158">
        <f t="shared" si="12"/>
        <v>8182.7561269882681</v>
      </c>
      <c r="K26" s="1723">
        <f>SUM(K8:K19)</f>
        <v>424106.72469706298</v>
      </c>
      <c r="L26" s="1724">
        <f t="shared" ref="L26:S26" si="13">SUM(L8:L19)</f>
        <v>338775.15421295812</v>
      </c>
      <c r="M26" s="1725">
        <f t="shared" si="13"/>
        <v>85331.570484104886</v>
      </c>
      <c r="N26" s="1726">
        <f t="shared" si="13"/>
        <v>31427.287188296003</v>
      </c>
      <c r="O26" s="1724">
        <f t="shared" si="13"/>
        <v>31142.004422767994</v>
      </c>
      <c r="P26" s="1725">
        <f t="shared" si="13"/>
        <v>285.28276552800071</v>
      </c>
      <c r="Q26" s="1727">
        <f t="shared" si="13"/>
        <v>1476.5038155359</v>
      </c>
      <c r="R26" s="1727">
        <f t="shared" si="13"/>
        <v>213.05420727199271</v>
      </c>
      <c r="S26" s="1728">
        <f t="shared" si="13"/>
        <v>87306.41127244079</v>
      </c>
      <c r="T26" s="971"/>
      <c r="V26" s="54"/>
      <c r="W26" s="54"/>
    </row>
    <row r="27" spans="1:24" ht="12" customHeight="1" x14ac:dyDescent="0.25">
      <c r="A27" s="972"/>
      <c r="J27" s="972"/>
      <c r="S27" s="972"/>
      <c r="V27" s="54"/>
      <c r="W27" s="54"/>
    </row>
    <row r="28" spans="1:24" ht="12" customHeight="1" x14ac:dyDescent="0.25">
      <c r="E28" s="54"/>
      <c r="F28" s="54"/>
      <c r="G28" s="54"/>
      <c r="L28" s="54"/>
      <c r="M28" s="54"/>
      <c r="N28" s="54"/>
    </row>
    <row r="29" spans="1:24" ht="12" customHeight="1" x14ac:dyDescent="0.25">
      <c r="E29" s="54"/>
      <c r="F29" s="54"/>
      <c r="G29" s="54"/>
      <c r="J29" s="54"/>
      <c r="L29" s="54"/>
      <c r="M29" s="54"/>
      <c r="N29" s="54"/>
      <c r="Q29" s="84"/>
    </row>
    <row r="30" spans="1:24" ht="12" customHeight="1" x14ac:dyDescent="0.25">
      <c r="B30" s="13" t="str">
        <f>B7</f>
        <v>do ČR</v>
      </c>
      <c r="C30" s="13" t="str">
        <f>E7</f>
        <v>ze ZP</v>
      </c>
      <c r="D30" s="13" t="str">
        <f>H6</f>
        <v>Výroba plynu
 v ČR
(celkem 
včetně VS)</v>
      </c>
      <c r="E30" s="54"/>
      <c r="F30" s="54"/>
      <c r="G30" s="54"/>
      <c r="H30" s="84"/>
      <c r="I30" s="84"/>
      <c r="J30" s="84"/>
      <c r="K30" s="84"/>
      <c r="L30" s="84"/>
      <c r="M30" s="84"/>
      <c r="N30" s="84"/>
      <c r="O30" s="84"/>
      <c r="P30" s="84"/>
      <c r="Q30" s="84"/>
    </row>
    <row r="31" spans="1:24" ht="12" customHeight="1" x14ac:dyDescent="0.25">
      <c r="B31" s="54">
        <f>B26</f>
        <v>39769.765428846957</v>
      </c>
      <c r="C31" s="54">
        <f>E26</f>
        <v>2940.8980369999999</v>
      </c>
      <c r="D31" s="54">
        <f>H26</f>
        <v>137.11352800000003</v>
      </c>
      <c r="E31" s="54"/>
      <c r="F31" s="54"/>
      <c r="G31" s="54"/>
      <c r="H31" s="84"/>
      <c r="I31" s="84"/>
      <c r="J31" s="84"/>
      <c r="K31" s="84"/>
      <c r="L31" s="84"/>
      <c r="M31" s="84"/>
      <c r="N31" s="84"/>
      <c r="O31" s="84"/>
      <c r="P31" s="84"/>
      <c r="Q31" s="2386"/>
      <c r="S31" s="1920"/>
    </row>
    <row r="32" spans="1:24" ht="12" customHeight="1" x14ac:dyDescent="0.25">
      <c r="B32" s="54">
        <f>C26*-1</f>
        <v>-31761.774558777062</v>
      </c>
      <c r="C32" s="54">
        <f>F26*-1</f>
        <v>-2915.3978120000002</v>
      </c>
      <c r="D32" s="54">
        <f>J26*-1</f>
        <v>-8182.7561269882681</v>
      </c>
      <c r="H32" s="84"/>
      <c r="I32" s="84"/>
      <c r="J32" s="84"/>
      <c r="N32" s="84"/>
      <c r="O32" s="84"/>
      <c r="P32" s="84"/>
      <c r="Q32" s="2386"/>
      <c r="S32" s="1920"/>
    </row>
    <row r="33" spans="5:19" ht="12" customHeight="1" x14ac:dyDescent="0.25">
      <c r="E33" s="54"/>
      <c r="H33" s="84"/>
      <c r="I33" s="84"/>
      <c r="J33" s="84"/>
      <c r="K33" s="84"/>
      <c r="L33" s="84"/>
      <c r="M33" s="84"/>
      <c r="N33" s="84"/>
      <c r="O33" s="84"/>
      <c r="P33" s="84"/>
      <c r="Q33" s="2386"/>
      <c r="S33" s="1920"/>
    </row>
    <row r="34" spans="5:19" ht="12" customHeight="1" x14ac:dyDescent="0.25"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386"/>
      <c r="S34" s="1920"/>
    </row>
    <row r="35" spans="5:19" ht="12" customHeight="1" x14ac:dyDescent="0.25">
      <c r="H35" s="84"/>
      <c r="I35" s="84"/>
      <c r="J35" s="84"/>
      <c r="K35" s="84"/>
      <c r="L35" s="84"/>
      <c r="M35" s="84"/>
      <c r="N35" s="84"/>
      <c r="O35" s="84"/>
      <c r="P35" s="84"/>
      <c r="Q35" s="2386"/>
      <c r="S35" s="1920"/>
    </row>
    <row r="36" spans="5:19" ht="12" customHeight="1" x14ac:dyDescent="0.25">
      <c r="H36" s="84"/>
      <c r="I36" s="84"/>
      <c r="J36" s="84"/>
      <c r="K36" s="84"/>
      <c r="L36" s="84"/>
      <c r="M36" s="84"/>
      <c r="N36" s="84"/>
      <c r="O36" s="84"/>
      <c r="P36" s="84"/>
      <c r="Q36" s="2386"/>
      <c r="S36" s="1920"/>
    </row>
    <row r="37" spans="5:19" x14ac:dyDescent="0.25">
      <c r="H37" s="84"/>
      <c r="I37" s="84"/>
      <c r="J37" s="84"/>
      <c r="K37" s="84"/>
      <c r="L37" s="84"/>
      <c r="M37" s="84"/>
      <c r="N37" s="84"/>
      <c r="O37" s="84"/>
      <c r="P37" s="84"/>
      <c r="Q37" s="84"/>
    </row>
    <row r="38" spans="5:19" x14ac:dyDescent="0.25">
      <c r="H38" s="84"/>
      <c r="I38" s="84"/>
      <c r="J38" s="84"/>
      <c r="K38" s="84"/>
      <c r="L38" s="84"/>
      <c r="M38" s="84"/>
      <c r="N38" s="84"/>
      <c r="O38" s="84"/>
      <c r="P38" s="84"/>
      <c r="Q38" s="84"/>
    </row>
    <row r="39" spans="5:19" x14ac:dyDescent="0.25">
      <c r="H39" s="84"/>
      <c r="I39" s="84"/>
      <c r="J39" s="84"/>
      <c r="K39" s="84"/>
      <c r="L39" s="84"/>
      <c r="M39" s="84"/>
      <c r="N39" s="84"/>
      <c r="O39" s="84"/>
      <c r="P39" s="84"/>
      <c r="Q39" s="84"/>
    </row>
    <row r="40" spans="5:19" x14ac:dyDescent="0.25">
      <c r="J40" s="229"/>
    </row>
    <row r="41" spans="5:19" x14ac:dyDescent="0.25"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</row>
    <row r="42" spans="5:19" x14ac:dyDescent="0.25"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</row>
    <row r="43" spans="5:19" x14ac:dyDescent="0.25"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</row>
    <row r="44" spans="5:19" x14ac:dyDescent="0.25"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</row>
    <row r="45" spans="5:19" x14ac:dyDescent="0.25"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</row>
    <row r="46" spans="5:19" x14ac:dyDescent="0.25"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</row>
    <row r="47" spans="5:19" x14ac:dyDescent="0.25"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</row>
    <row r="48" spans="5:19" x14ac:dyDescent="0.25"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</row>
    <row r="49" spans="8:19" x14ac:dyDescent="0.25"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</row>
    <row r="50" spans="8:19" x14ac:dyDescent="0.25"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</row>
  </sheetData>
  <mergeCells count="16">
    <mergeCell ref="Q31:Q36"/>
    <mergeCell ref="K6:M6"/>
    <mergeCell ref="N6:P6"/>
    <mergeCell ref="Q6:Q7"/>
    <mergeCell ref="R6:R7"/>
    <mergeCell ref="S6:S7"/>
    <mergeCell ref="B4:S4"/>
    <mergeCell ref="B5:J5"/>
    <mergeCell ref="K5:S5"/>
    <mergeCell ref="R2:T2"/>
    <mergeCell ref="A2:Q2"/>
    <mergeCell ref="B6:D6"/>
    <mergeCell ref="E6:G6"/>
    <mergeCell ref="H6:H7"/>
    <mergeCell ref="I6:I7"/>
    <mergeCell ref="J6:J7"/>
  </mergeCells>
  <pageMargins left="0.23622047244094491" right="0.23622047244094491" top="0.55118110236220474" bottom="0.55118110236220474" header="0.31496062992125984" footer="0.31496062992125984"/>
  <pageSetup paperSize="9" orientation="landscape" r:id="rId1"/>
  <headerFooter alignWithMargins="0">
    <oddFooter>&amp;C8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view="pageBreakPreview" zoomScaleNormal="100" zoomScaleSheetLayoutView="100" workbookViewId="0">
      <selection activeCell="E38" sqref="E38"/>
    </sheetView>
  </sheetViews>
  <sheetFormatPr defaultRowHeight="12.75" x14ac:dyDescent="0.25"/>
  <cols>
    <col min="1" max="1" width="8.7109375" style="13" customWidth="1"/>
    <col min="2" max="4" width="7.28515625" style="13" customWidth="1"/>
    <col min="5" max="19" width="7.42578125" style="13" customWidth="1"/>
    <col min="20" max="20" width="1.7109375" style="13" customWidth="1"/>
    <col min="21" max="21" width="9.28515625" style="13" bestFit="1" customWidth="1"/>
    <col min="22" max="22" width="11.42578125" style="13" bestFit="1" customWidth="1"/>
    <col min="23" max="261" width="9.140625" style="13"/>
    <col min="262" max="274" width="10.7109375" style="13" customWidth="1"/>
    <col min="275" max="517" width="9.140625" style="13"/>
    <col min="518" max="530" width="10.7109375" style="13" customWidth="1"/>
    <col min="531" max="773" width="9.140625" style="13"/>
    <col min="774" max="786" width="10.7109375" style="13" customWidth="1"/>
    <col min="787" max="1029" width="9.140625" style="13"/>
    <col min="1030" max="1042" width="10.7109375" style="13" customWidth="1"/>
    <col min="1043" max="1285" width="9.140625" style="13"/>
    <col min="1286" max="1298" width="10.7109375" style="13" customWidth="1"/>
    <col min="1299" max="1541" width="9.140625" style="13"/>
    <col min="1542" max="1554" width="10.7109375" style="13" customWidth="1"/>
    <col min="1555" max="1797" width="9.140625" style="13"/>
    <col min="1798" max="1810" width="10.7109375" style="13" customWidth="1"/>
    <col min="1811" max="2053" width="9.140625" style="13"/>
    <col min="2054" max="2066" width="10.7109375" style="13" customWidth="1"/>
    <col min="2067" max="2309" width="9.140625" style="13"/>
    <col min="2310" max="2322" width="10.7109375" style="13" customWidth="1"/>
    <col min="2323" max="2565" width="9.140625" style="13"/>
    <col min="2566" max="2578" width="10.7109375" style="13" customWidth="1"/>
    <col min="2579" max="2821" width="9.140625" style="13"/>
    <col min="2822" max="2834" width="10.7109375" style="13" customWidth="1"/>
    <col min="2835" max="3077" width="9.140625" style="13"/>
    <col min="3078" max="3090" width="10.7109375" style="13" customWidth="1"/>
    <col min="3091" max="3333" width="9.140625" style="13"/>
    <col min="3334" max="3346" width="10.7109375" style="13" customWidth="1"/>
    <col min="3347" max="3589" width="9.140625" style="13"/>
    <col min="3590" max="3602" width="10.7109375" style="13" customWidth="1"/>
    <col min="3603" max="3845" width="9.140625" style="13"/>
    <col min="3846" max="3858" width="10.7109375" style="13" customWidth="1"/>
    <col min="3859" max="4101" width="9.140625" style="13"/>
    <col min="4102" max="4114" width="10.7109375" style="13" customWidth="1"/>
    <col min="4115" max="4357" width="9.140625" style="13"/>
    <col min="4358" max="4370" width="10.7109375" style="13" customWidth="1"/>
    <col min="4371" max="4613" width="9.140625" style="13"/>
    <col min="4614" max="4626" width="10.7109375" style="13" customWidth="1"/>
    <col min="4627" max="4869" width="9.140625" style="13"/>
    <col min="4870" max="4882" width="10.7109375" style="13" customWidth="1"/>
    <col min="4883" max="5125" width="9.140625" style="13"/>
    <col min="5126" max="5138" width="10.7109375" style="13" customWidth="1"/>
    <col min="5139" max="5381" width="9.140625" style="13"/>
    <col min="5382" max="5394" width="10.7109375" style="13" customWidth="1"/>
    <col min="5395" max="5637" width="9.140625" style="13"/>
    <col min="5638" max="5650" width="10.7109375" style="13" customWidth="1"/>
    <col min="5651" max="5893" width="9.140625" style="13"/>
    <col min="5894" max="5906" width="10.7109375" style="13" customWidth="1"/>
    <col min="5907" max="6149" width="9.140625" style="13"/>
    <col min="6150" max="6162" width="10.7109375" style="13" customWidth="1"/>
    <col min="6163" max="6405" width="9.140625" style="13"/>
    <col min="6406" max="6418" width="10.7109375" style="13" customWidth="1"/>
    <col min="6419" max="6661" width="9.140625" style="13"/>
    <col min="6662" max="6674" width="10.7109375" style="13" customWidth="1"/>
    <col min="6675" max="6917" width="9.140625" style="13"/>
    <col min="6918" max="6930" width="10.7109375" style="13" customWidth="1"/>
    <col min="6931" max="7173" width="9.140625" style="13"/>
    <col min="7174" max="7186" width="10.7109375" style="13" customWidth="1"/>
    <col min="7187" max="7429" width="9.140625" style="13"/>
    <col min="7430" max="7442" width="10.7109375" style="13" customWidth="1"/>
    <col min="7443" max="7685" width="9.140625" style="13"/>
    <col min="7686" max="7698" width="10.7109375" style="13" customWidth="1"/>
    <col min="7699" max="7941" width="9.140625" style="13"/>
    <col min="7942" max="7954" width="10.7109375" style="13" customWidth="1"/>
    <col min="7955" max="8197" width="9.140625" style="13"/>
    <col min="8198" max="8210" width="10.7109375" style="13" customWidth="1"/>
    <col min="8211" max="8453" width="9.140625" style="13"/>
    <col min="8454" max="8466" width="10.7109375" style="13" customWidth="1"/>
    <col min="8467" max="8709" width="9.140625" style="13"/>
    <col min="8710" max="8722" width="10.7109375" style="13" customWidth="1"/>
    <col min="8723" max="8965" width="9.140625" style="13"/>
    <col min="8966" max="8978" width="10.7109375" style="13" customWidth="1"/>
    <col min="8979" max="9221" width="9.140625" style="13"/>
    <col min="9222" max="9234" width="10.7109375" style="13" customWidth="1"/>
    <col min="9235" max="9477" width="9.140625" style="13"/>
    <col min="9478" max="9490" width="10.7109375" style="13" customWidth="1"/>
    <col min="9491" max="9733" width="9.140625" style="13"/>
    <col min="9734" max="9746" width="10.7109375" style="13" customWidth="1"/>
    <col min="9747" max="9989" width="9.140625" style="13"/>
    <col min="9990" max="10002" width="10.7109375" style="13" customWidth="1"/>
    <col min="10003" max="10245" width="9.140625" style="13"/>
    <col min="10246" max="10258" width="10.7109375" style="13" customWidth="1"/>
    <col min="10259" max="10501" width="9.140625" style="13"/>
    <col min="10502" max="10514" width="10.7109375" style="13" customWidth="1"/>
    <col min="10515" max="10757" width="9.140625" style="13"/>
    <col min="10758" max="10770" width="10.7109375" style="13" customWidth="1"/>
    <col min="10771" max="11013" width="9.140625" style="13"/>
    <col min="11014" max="11026" width="10.7109375" style="13" customWidth="1"/>
    <col min="11027" max="11269" width="9.140625" style="13"/>
    <col min="11270" max="11282" width="10.7109375" style="13" customWidth="1"/>
    <col min="11283" max="11525" width="9.140625" style="13"/>
    <col min="11526" max="11538" width="10.7109375" style="13" customWidth="1"/>
    <col min="11539" max="11781" width="9.140625" style="13"/>
    <col min="11782" max="11794" width="10.7109375" style="13" customWidth="1"/>
    <col min="11795" max="12037" width="9.140625" style="13"/>
    <col min="12038" max="12050" width="10.7109375" style="13" customWidth="1"/>
    <col min="12051" max="12293" width="9.140625" style="13"/>
    <col min="12294" max="12306" width="10.7109375" style="13" customWidth="1"/>
    <col min="12307" max="12549" width="9.140625" style="13"/>
    <col min="12550" max="12562" width="10.7109375" style="13" customWidth="1"/>
    <col min="12563" max="12805" width="9.140625" style="13"/>
    <col min="12806" max="12818" width="10.7109375" style="13" customWidth="1"/>
    <col min="12819" max="13061" width="9.140625" style="13"/>
    <col min="13062" max="13074" width="10.7109375" style="13" customWidth="1"/>
    <col min="13075" max="13317" width="9.140625" style="13"/>
    <col min="13318" max="13330" width="10.7109375" style="13" customWidth="1"/>
    <col min="13331" max="13573" width="9.140625" style="13"/>
    <col min="13574" max="13586" width="10.7109375" style="13" customWidth="1"/>
    <col min="13587" max="13829" width="9.140625" style="13"/>
    <col min="13830" max="13842" width="10.7109375" style="13" customWidth="1"/>
    <col min="13843" max="14085" width="9.140625" style="13"/>
    <col min="14086" max="14098" width="10.7109375" style="13" customWidth="1"/>
    <col min="14099" max="14341" width="9.140625" style="13"/>
    <col min="14342" max="14354" width="10.7109375" style="13" customWidth="1"/>
    <col min="14355" max="14597" width="9.140625" style="13"/>
    <col min="14598" max="14610" width="10.7109375" style="13" customWidth="1"/>
    <col min="14611" max="14853" width="9.140625" style="13"/>
    <col min="14854" max="14866" width="10.7109375" style="13" customWidth="1"/>
    <col min="14867" max="15109" width="9.140625" style="13"/>
    <col min="15110" max="15122" width="10.7109375" style="13" customWidth="1"/>
    <col min="15123" max="15365" width="9.140625" style="13"/>
    <col min="15366" max="15378" width="10.7109375" style="13" customWidth="1"/>
    <col min="15379" max="15621" width="9.140625" style="13"/>
    <col min="15622" max="15634" width="10.7109375" style="13" customWidth="1"/>
    <col min="15635" max="15877" width="9.140625" style="13"/>
    <col min="15878" max="15890" width="10.7109375" style="13" customWidth="1"/>
    <col min="15891" max="16133" width="9.140625" style="13"/>
    <col min="16134" max="16146" width="10.7109375" style="13" customWidth="1"/>
    <col min="16147" max="16384" width="9.140625" style="13"/>
  </cols>
  <sheetData>
    <row r="1" spans="1:25" x14ac:dyDescent="0.25">
      <c r="T1" s="14"/>
    </row>
    <row r="2" spans="1:25" ht="20.100000000000001" customHeight="1" thickBot="1" x14ac:dyDescent="0.3">
      <c r="A2" s="2324" t="s">
        <v>492</v>
      </c>
      <c r="B2" s="2324"/>
      <c r="C2" s="2324"/>
      <c r="D2" s="2324"/>
      <c r="E2" s="2324"/>
      <c r="F2" s="2324"/>
      <c r="G2" s="2324"/>
      <c r="H2" s="2324"/>
      <c r="I2" s="2324"/>
      <c r="J2" s="2324"/>
      <c r="K2" s="2324"/>
      <c r="L2" s="2324"/>
      <c r="M2" s="2324"/>
      <c r="N2" s="2324"/>
      <c r="O2" s="2324"/>
      <c r="P2" s="2324"/>
      <c r="Q2" s="2324"/>
      <c r="R2" s="2380" t="s">
        <v>129</v>
      </c>
      <c r="S2" s="2380"/>
      <c r="T2" s="2380"/>
    </row>
    <row r="3" spans="1:25" ht="9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6"/>
      <c r="K3" s="15"/>
      <c r="L3" s="15"/>
      <c r="M3" s="15"/>
      <c r="N3" s="15"/>
      <c r="O3" s="15"/>
      <c r="P3" s="15"/>
      <c r="Q3" s="15"/>
      <c r="R3" s="15"/>
    </row>
    <row r="4" spans="1:25" ht="42" customHeight="1" x14ac:dyDescent="0.25">
      <c r="A4" s="968"/>
      <c r="B4" s="2373" t="s">
        <v>641</v>
      </c>
      <c r="C4" s="2392"/>
      <c r="D4" s="2392"/>
      <c r="E4" s="2392"/>
      <c r="F4" s="2392"/>
      <c r="G4" s="2392"/>
      <c r="H4" s="2392"/>
      <c r="I4" s="2392"/>
      <c r="J4" s="2392"/>
      <c r="K4" s="2392"/>
      <c r="L4" s="2392"/>
      <c r="M4" s="2392"/>
      <c r="N4" s="2392"/>
      <c r="O4" s="2392"/>
      <c r="P4" s="2392"/>
      <c r="Q4" s="2392"/>
      <c r="R4" s="2392"/>
      <c r="S4" s="2392"/>
    </row>
    <row r="5" spans="1:25" ht="37.5" customHeight="1" x14ac:dyDescent="0.25">
      <c r="A5" s="968"/>
      <c r="B5" s="2374" t="s">
        <v>494</v>
      </c>
      <c r="C5" s="2375"/>
      <c r="D5" s="2375"/>
      <c r="E5" s="2375"/>
      <c r="F5" s="2375"/>
      <c r="G5" s="2375"/>
      <c r="H5" s="2375"/>
      <c r="I5" s="2375"/>
      <c r="J5" s="2376"/>
      <c r="K5" s="2377" t="s">
        <v>50</v>
      </c>
      <c r="L5" s="2378"/>
      <c r="M5" s="2378"/>
      <c r="N5" s="2378"/>
      <c r="O5" s="2378"/>
      <c r="P5" s="2378"/>
      <c r="Q5" s="2378"/>
      <c r="R5" s="2378"/>
      <c r="S5" s="2379"/>
    </row>
    <row r="6" spans="1:25" ht="52.5" customHeight="1" x14ac:dyDescent="0.25">
      <c r="A6" s="964"/>
      <c r="B6" s="2389" t="s">
        <v>168</v>
      </c>
      <c r="C6" s="2390"/>
      <c r="D6" s="2390"/>
      <c r="E6" s="2391" t="s">
        <v>169</v>
      </c>
      <c r="F6" s="2391"/>
      <c r="G6" s="2391"/>
      <c r="H6" s="2384" t="s">
        <v>543</v>
      </c>
      <c r="I6" s="2385" t="s">
        <v>438</v>
      </c>
      <c r="J6" s="2372" t="s">
        <v>64</v>
      </c>
      <c r="K6" s="2389" t="s">
        <v>168</v>
      </c>
      <c r="L6" s="2390"/>
      <c r="M6" s="2390"/>
      <c r="N6" s="2391" t="s">
        <v>169</v>
      </c>
      <c r="O6" s="2391"/>
      <c r="P6" s="2391"/>
      <c r="Q6" s="2384" t="s">
        <v>543</v>
      </c>
      <c r="R6" s="2385" t="s">
        <v>438</v>
      </c>
      <c r="S6" s="2372" t="s">
        <v>64</v>
      </c>
      <c r="V6" s="1836"/>
    </row>
    <row r="7" spans="1:25" ht="28.5" customHeight="1" x14ac:dyDescent="0.25">
      <c r="A7" s="966" t="str">
        <f>' 15'!A7</f>
        <v>období</v>
      </c>
      <c r="B7" s="970" t="s">
        <v>157</v>
      </c>
      <c r="C7" s="969" t="s">
        <v>158</v>
      </c>
      <c r="D7" s="516" t="s">
        <v>243</v>
      </c>
      <c r="E7" s="1921" t="s">
        <v>161</v>
      </c>
      <c r="F7" s="1922" t="s">
        <v>162</v>
      </c>
      <c r="G7" s="1923" t="s">
        <v>246</v>
      </c>
      <c r="H7" s="2384"/>
      <c r="I7" s="2385"/>
      <c r="J7" s="2372"/>
      <c r="K7" s="1127" t="s">
        <v>157</v>
      </c>
      <c r="L7" s="1126" t="s">
        <v>158</v>
      </c>
      <c r="M7" s="516" t="s">
        <v>243</v>
      </c>
      <c r="N7" s="1921" t="s">
        <v>161</v>
      </c>
      <c r="O7" s="1922" t="s">
        <v>162</v>
      </c>
      <c r="P7" s="1923" t="s">
        <v>246</v>
      </c>
      <c r="Q7" s="2384"/>
      <c r="R7" s="2385"/>
      <c r="S7" s="2372"/>
      <c r="T7" s="70"/>
    </row>
    <row r="8" spans="1:25" ht="15.95" customHeight="1" x14ac:dyDescent="0.25">
      <c r="A8" s="22">
        <v>2009</v>
      </c>
      <c r="B8" s="32">
        <v>34450.006000000001</v>
      </c>
      <c r="C8" s="48">
        <v>25808.474999999999</v>
      </c>
      <c r="D8" s="247">
        <v>8641.5310000000027</v>
      </c>
      <c r="E8" s="34">
        <v>2224.6999999999998</v>
      </c>
      <c r="F8" s="36">
        <v>2805.8</v>
      </c>
      <c r="G8" s="247">
        <v>-581.10000000000036</v>
      </c>
      <c r="H8" s="248">
        <v>113.2</v>
      </c>
      <c r="I8" s="248">
        <v>-12.330999999999584</v>
      </c>
      <c r="J8" s="249">
        <v>8161.3000000000029</v>
      </c>
      <c r="K8" s="32">
        <v>364605.79300000006</v>
      </c>
      <c r="L8" s="48">
        <v>273142.47400000005</v>
      </c>
      <c r="M8" s="247">
        <v>91463.319000000018</v>
      </c>
      <c r="N8" s="34">
        <v>23467.9</v>
      </c>
      <c r="O8" s="36">
        <v>29777.200000000001</v>
      </c>
      <c r="P8" s="247">
        <v>-6309.2999999999993</v>
      </c>
      <c r="Q8" s="248">
        <v>1198.1863063063063</v>
      </c>
      <c r="R8" s="248">
        <v>-136.0053063062951</v>
      </c>
      <c r="S8" s="249">
        <v>86216.200000000026</v>
      </c>
      <c r="T8" s="207"/>
      <c r="V8" s="228"/>
      <c r="W8" s="1919"/>
      <c r="Y8" s="54"/>
    </row>
    <row r="9" spans="1:25" ht="15.95" customHeight="1" x14ac:dyDescent="0.25">
      <c r="A9" s="47">
        <v>2010</v>
      </c>
      <c r="B9" s="39">
        <v>40413.375</v>
      </c>
      <c r="C9" s="45">
        <v>32062.621999999999</v>
      </c>
      <c r="D9" s="158">
        <v>8350.7530000000006</v>
      </c>
      <c r="E9" s="41">
        <v>2255.3069999999998</v>
      </c>
      <c r="F9" s="45">
        <v>1529.1000000000001</v>
      </c>
      <c r="G9" s="158">
        <v>726.20699999999965</v>
      </c>
      <c r="H9" s="250">
        <v>155.82</v>
      </c>
      <c r="I9" s="250">
        <v>-253.58000000000044</v>
      </c>
      <c r="J9" s="251">
        <v>8979.2000000000007</v>
      </c>
      <c r="K9" s="39">
        <v>427874.47</v>
      </c>
      <c r="L9" s="45">
        <v>339448.98178699997</v>
      </c>
      <c r="M9" s="158">
        <v>88425.488213000004</v>
      </c>
      <c r="N9" s="41">
        <v>23934.762000000002</v>
      </c>
      <c r="O9" s="45">
        <v>16227.404</v>
      </c>
      <c r="P9" s="158">
        <v>7707.358000000002</v>
      </c>
      <c r="Q9" s="250">
        <v>1683.0530000000001</v>
      </c>
      <c r="R9" s="250">
        <v>-2677.4992130000028</v>
      </c>
      <c r="S9" s="251">
        <v>95138.400000000009</v>
      </c>
      <c r="T9" s="221"/>
      <c r="V9" s="228"/>
      <c r="W9" s="1919"/>
      <c r="Y9" s="54"/>
    </row>
    <row r="10" spans="1:25" ht="15.95" customHeight="1" x14ac:dyDescent="0.25">
      <c r="A10" s="46">
        <v>2011</v>
      </c>
      <c r="B10" s="32">
        <v>38996.630600000004</v>
      </c>
      <c r="C10" s="36">
        <v>29842.631118980171</v>
      </c>
      <c r="D10" s="247">
        <v>9153.9994810198332</v>
      </c>
      <c r="E10" s="34">
        <v>877.50692586541788</v>
      </c>
      <c r="F10" s="36">
        <v>1818.8269760898611</v>
      </c>
      <c r="G10" s="247">
        <v>-941.32005022444321</v>
      </c>
      <c r="H10" s="248">
        <v>145.66999999999999</v>
      </c>
      <c r="I10" s="248">
        <v>-272.54943079538964</v>
      </c>
      <c r="J10" s="249">
        <v>8085.8</v>
      </c>
      <c r="K10" s="32">
        <v>413065.47659999999</v>
      </c>
      <c r="L10" s="36">
        <v>316079.32799999998</v>
      </c>
      <c r="M10" s="247">
        <v>96986.148600000015</v>
      </c>
      <c r="N10" s="34">
        <v>9304.3665313869988</v>
      </c>
      <c r="O10" s="36">
        <v>19302.673764098003</v>
      </c>
      <c r="P10" s="247">
        <v>-9998.307232711004</v>
      </c>
      <c r="Q10" s="248">
        <v>1567.568</v>
      </c>
      <c r="R10" s="248">
        <v>-2909.8093672889954</v>
      </c>
      <c r="S10" s="249">
        <v>85645.60000000002</v>
      </c>
      <c r="T10" s="212"/>
      <c r="V10" s="228"/>
      <c r="W10" s="1919"/>
      <c r="Y10" s="54"/>
    </row>
    <row r="11" spans="1:25" ht="15.95" customHeight="1" x14ac:dyDescent="0.25">
      <c r="A11" s="38">
        <v>2012</v>
      </c>
      <c r="B11" s="39">
        <v>39738.238299999997</v>
      </c>
      <c r="C11" s="45">
        <v>32274.464199999995</v>
      </c>
      <c r="D11" s="158">
        <v>7463.7741000000024</v>
      </c>
      <c r="E11" s="41">
        <v>2247.0893000000001</v>
      </c>
      <c r="F11" s="45">
        <v>1543.2272</v>
      </c>
      <c r="G11" s="158">
        <v>703.86210000000005</v>
      </c>
      <c r="H11" s="250">
        <v>167.21199999999999</v>
      </c>
      <c r="I11" s="250">
        <v>-176.62319494967545</v>
      </c>
      <c r="J11" s="251">
        <v>8158.2250050503271</v>
      </c>
      <c r="K11" s="39">
        <v>420718.73438900005</v>
      </c>
      <c r="L11" s="45">
        <v>341874.79828599998</v>
      </c>
      <c r="M11" s="158">
        <v>78843.936103000073</v>
      </c>
      <c r="N11" s="41">
        <v>23834.142576999999</v>
      </c>
      <c r="O11" s="45">
        <v>16352.901785999999</v>
      </c>
      <c r="P11" s="158">
        <v>7481.2407910000002</v>
      </c>
      <c r="Q11" s="250">
        <v>1817.136</v>
      </c>
      <c r="R11" s="250">
        <v>-1816.5305424216058</v>
      </c>
      <c r="S11" s="251">
        <v>86325.782351578469</v>
      </c>
      <c r="T11" s="221"/>
      <c r="V11" s="228"/>
      <c r="W11" s="1919"/>
      <c r="Y11" s="54"/>
    </row>
    <row r="12" spans="1:25" ht="15.95" customHeight="1" x14ac:dyDescent="0.25">
      <c r="A12" s="46">
        <v>2013</v>
      </c>
      <c r="B12" s="32">
        <v>43548.725329086417</v>
      </c>
      <c r="C12" s="36">
        <v>35077.457964368274</v>
      </c>
      <c r="D12" s="247">
        <v>8471.2673647181437</v>
      </c>
      <c r="E12" s="34">
        <v>2231.3488715094973</v>
      </c>
      <c r="F12" s="36">
        <v>2477.4173922577916</v>
      </c>
      <c r="G12" s="247">
        <v>-246.0685207482943</v>
      </c>
      <c r="H12" s="248">
        <v>163.43700000000001</v>
      </c>
      <c r="I12" s="248">
        <v>-111.53962130063989</v>
      </c>
      <c r="J12" s="249">
        <v>8277.0962226692081</v>
      </c>
      <c r="K12" s="32">
        <v>462167.02460352005</v>
      </c>
      <c r="L12" s="36">
        <v>372093.25391775998</v>
      </c>
      <c r="M12" s="247">
        <v>90073.770685760072</v>
      </c>
      <c r="N12" s="34">
        <v>23677.778069999993</v>
      </c>
      <c r="O12" s="36">
        <v>26513.362417999993</v>
      </c>
      <c r="P12" s="247">
        <v>-2835.5843480000003</v>
      </c>
      <c r="Q12" s="248">
        <v>1773.85</v>
      </c>
      <c r="R12" s="248">
        <v>-1043.4388007692323</v>
      </c>
      <c r="S12" s="249">
        <v>87968.597536990841</v>
      </c>
      <c r="T12" s="37"/>
      <c r="V12" s="228"/>
      <c r="W12" s="1919"/>
      <c r="Y12" s="54"/>
    </row>
    <row r="13" spans="1:25" ht="15.95" customHeight="1" x14ac:dyDescent="0.25">
      <c r="A13" s="38">
        <v>2014</v>
      </c>
      <c r="B13" s="39">
        <v>36540.743128613038</v>
      </c>
      <c r="C13" s="45">
        <v>29291.406111090015</v>
      </c>
      <c r="D13" s="158">
        <v>7249.337017523023</v>
      </c>
      <c r="E13" s="41">
        <v>2146.4485759999998</v>
      </c>
      <c r="F13" s="45">
        <v>2130.9156170000001</v>
      </c>
      <c r="G13" s="158">
        <v>15.532958999999664</v>
      </c>
      <c r="H13" s="250">
        <v>168.00440900000001</v>
      </c>
      <c r="I13" s="250">
        <v>-152.45046350711414</v>
      </c>
      <c r="J13" s="251">
        <v>7280.4239220159088</v>
      </c>
      <c r="K13" s="39">
        <v>388422.298039418</v>
      </c>
      <c r="L13" s="45">
        <v>311501.41890755744</v>
      </c>
      <c r="M13" s="158">
        <v>76920.879131860565</v>
      </c>
      <c r="N13" s="41">
        <v>22916.763144999994</v>
      </c>
      <c r="O13" s="45">
        <v>22677.179189999999</v>
      </c>
      <c r="P13" s="158">
        <v>239.5839549999946</v>
      </c>
      <c r="Q13" s="250">
        <v>1814.2606044805998</v>
      </c>
      <c r="R13" s="250">
        <v>-1565.6041029589833</v>
      </c>
      <c r="S13" s="251">
        <v>77409.119588382178</v>
      </c>
      <c r="T13" s="221"/>
      <c r="V13" s="228"/>
      <c r="W13" s="1919"/>
      <c r="Y13" s="54"/>
    </row>
    <row r="14" spans="1:25" ht="15.95" customHeight="1" x14ac:dyDescent="0.25">
      <c r="A14" s="46">
        <v>2015</v>
      </c>
      <c r="B14" s="23">
        <v>35681.669776242663</v>
      </c>
      <c r="C14" s="220">
        <v>28207.871117914867</v>
      </c>
      <c r="D14" s="244">
        <v>7473.7986583277998</v>
      </c>
      <c r="E14" s="25">
        <v>2803.3251729999997</v>
      </c>
      <c r="F14" s="220">
        <v>2656.378365</v>
      </c>
      <c r="G14" s="244">
        <v>146.9468080000002</v>
      </c>
      <c r="H14" s="245">
        <v>158.42110200000002</v>
      </c>
      <c r="I14" s="245">
        <v>-171.601935382862</v>
      </c>
      <c r="J14" s="246">
        <v>7607.5646329449382</v>
      </c>
      <c r="K14" s="23">
        <v>380348.45179984096</v>
      </c>
      <c r="L14" s="220">
        <v>300692.85706401971</v>
      </c>
      <c r="M14" s="244">
        <v>79655.594735821272</v>
      </c>
      <c r="N14" s="25">
        <v>29877.399077000002</v>
      </c>
      <c r="O14" s="220">
        <v>28409.946003000001</v>
      </c>
      <c r="P14" s="244">
        <v>1467.4530739999996</v>
      </c>
      <c r="Q14" s="245">
        <v>1722.2116495963</v>
      </c>
      <c r="R14" s="245">
        <v>-1777.3580356404127</v>
      </c>
      <c r="S14" s="246">
        <v>81067.901423777163</v>
      </c>
      <c r="T14" s="37"/>
      <c r="V14" s="228"/>
      <c r="W14" s="1919"/>
      <c r="Y14" s="54"/>
    </row>
    <row r="15" spans="1:25" ht="15.95" customHeight="1" x14ac:dyDescent="0.25">
      <c r="A15" s="38">
        <v>2016</v>
      </c>
      <c r="B15" s="39">
        <v>33974.656483077597</v>
      </c>
      <c r="C15" s="45">
        <v>25851.579346631457</v>
      </c>
      <c r="D15" s="158">
        <v>8123.0771364461389</v>
      </c>
      <c r="E15" s="41">
        <v>2783.0275460000003</v>
      </c>
      <c r="F15" s="45">
        <v>2639.4406550000003</v>
      </c>
      <c r="G15" s="158">
        <v>143.58689099999981</v>
      </c>
      <c r="H15" s="250">
        <v>135.920783</v>
      </c>
      <c r="I15" s="250">
        <v>-147.4490044851363</v>
      </c>
      <c r="J15" s="251">
        <v>8255.1358059610029</v>
      </c>
      <c r="K15" s="39">
        <v>362845.226156599</v>
      </c>
      <c r="L15" s="45">
        <v>276069.58493614907</v>
      </c>
      <c r="M15" s="158">
        <v>86775.641220449994</v>
      </c>
      <c r="N15" s="41">
        <v>29778.373287749997</v>
      </c>
      <c r="O15" s="45">
        <v>28289.563147000001</v>
      </c>
      <c r="P15" s="158">
        <v>1488.8101407499971</v>
      </c>
      <c r="Q15" s="250">
        <v>1472.636014833</v>
      </c>
      <c r="R15" s="250">
        <v>-1493.9224045932206</v>
      </c>
      <c r="S15" s="251">
        <v>88243.164971439764</v>
      </c>
      <c r="T15" s="221"/>
      <c r="V15" s="228"/>
      <c r="W15" s="1919"/>
      <c r="Y15" s="54"/>
    </row>
    <row r="16" spans="1:25" ht="15.95" customHeight="1" x14ac:dyDescent="0.25">
      <c r="A16" s="257">
        <v>2017</v>
      </c>
      <c r="B16" s="23">
        <v>35009.191902951701</v>
      </c>
      <c r="C16" s="220">
        <v>26120.117308684228</v>
      </c>
      <c r="D16" s="244">
        <v>8889.0745942674657</v>
      </c>
      <c r="E16" s="25">
        <v>2383.3666699999999</v>
      </c>
      <c r="F16" s="220">
        <v>2808.5585060000003</v>
      </c>
      <c r="G16" s="244">
        <v>-425.19183600000031</v>
      </c>
      <c r="H16" s="245">
        <v>146.24423799999997</v>
      </c>
      <c r="I16" s="245">
        <v>-82.644242848546412</v>
      </c>
      <c r="J16" s="246">
        <v>8527.4827534189189</v>
      </c>
      <c r="K16" s="23">
        <v>373373.45817875804</v>
      </c>
      <c r="L16" s="220">
        <v>278591.54637629323</v>
      </c>
      <c r="M16" s="244">
        <v>94781.911802464805</v>
      </c>
      <c r="N16" s="25">
        <v>25481.562421869003</v>
      </c>
      <c r="O16" s="220">
        <v>29988.256826387002</v>
      </c>
      <c r="P16" s="244">
        <v>-4506.6944045179998</v>
      </c>
      <c r="Q16" s="245">
        <v>1579.5465430071999</v>
      </c>
      <c r="R16" s="245">
        <v>-858.54221397424408</v>
      </c>
      <c r="S16" s="246">
        <v>90996.221726979813</v>
      </c>
      <c r="T16" s="37"/>
      <c r="V16" s="228"/>
      <c r="W16" s="1919"/>
      <c r="Y16" s="54"/>
    </row>
    <row r="17" spans="1:25" ht="15.95" customHeight="1" x14ac:dyDescent="0.25">
      <c r="A17" s="47">
        <v>2018</v>
      </c>
      <c r="B17" s="39">
        <v>39769.765428846957</v>
      </c>
      <c r="C17" s="45">
        <v>31761.774558777062</v>
      </c>
      <c r="D17" s="158">
        <v>8007.990870069887</v>
      </c>
      <c r="E17" s="41">
        <v>2940.8980369999999</v>
      </c>
      <c r="F17" s="45">
        <v>2915.3978120000002</v>
      </c>
      <c r="G17" s="158">
        <v>25.500225000000455</v>
      </c>
      <c r="H17" s="250">
        <v>137.11352800000003</v>
      </c>
      <c r="I17" s="250">
        <v>12.151503918380358</v>
      </c>
      <c r="J17" s="251">
        <v>8182.7561269882681</v>
      </c>
      <c r="K17" s="39">
        <v>424106.72469706298</v>
      </c>
      <c r="L17" s="45">
        <v>338775.15421295812</v>
      </c>
      <c r="M17" s="158">
        <v>85331.570484104886</v>
      </c>
      <c r="N17" s="41">
        <v>31427.287188296003</v>
      </c>
      <c r="O17" s="45">
        <v>31142.004422767994</v>
      </c>
      <c r="P17" s="158">
        <v>285.28276552800071</v>
      </c>
      <c r="Q17" s="250">
        <v>1476.5038155359</v>
      </c>
      <c r="R17" s="250">
        <v>213.05420727199271</v>
      </c>
      <c r="S17" s="251">
        <v>87306.41127244079</v>
      </c>
      <c r="T17" s="221"/>
      <c r="V17" s="228"/>
      <c r="W17" s="1919"/>
      <c r="Y17" s="54"/>
    </row>
    <row r="18" spans="1:25" ht="12" customHeight="1" x14ac:dyDescent="0.25">
      <c r="A18" s="972"/>
      <c r="E18" s="54"/>
      <c r="F18" s="54"/>
      <c r="G18" s="54"/>
      <c r="J18" s="972"/>
      <c r="L18" s="54"/>
      <c r="M18" s="54"/>
      <c r="N18" s="54"/>
      <c r="S18" s="972"/>
    </row>
    <row r="19" spans="1:25" ht="12" customHeight="1" x14ac:dyDescent="0.25">
      <c r="B19" s="2387" t="str">
        <f>B6</f>
        <v>Tok plynu do/z
 plynárenské soustavy ČR</v>
      </c>
      <c r="C19" s="2387"/>
      <c r="D19" s="2387"/>
      <c r="E19" s="2387"/>
      <c r="F19" s="2387"/>
      <c r="G19" s="2387"/>
      <c r="H19" s="2387"/>
      <c r="I19" s="2387"/>
      <c r="J19" s="54"/>
      <c r="K19" s="2388" t="s">
        <v>697</v>
      </c>
      <c r="L19" s="2388"/>
      <c r="M19" s="2388"/>
      <c r="N19" s="2388"/>
      <c r="O19" s="2388"/>
      <c r="P19" s="2388"/>
      <c r="Q19" s="2388"/>
      <c r="R19" s="2388"/>
      <c r="S19" s="2388"/>
    </row>
    <row r="20" spans="1:25" ht="9.9499999999999993" customHeight="1" x14ac:dyDescent="0.25">
      <c r="A20" s="472"/>
      <c r="B20" s="900"/>
      <c r="C20" s="900" t="str">
        <f t="shared" ref="C20:C30" si="0">D7</f>
        <v>saldo 
do/z ČR</v>
      </c>
      <c r="D20" s="900" t="str">
        <f>B7</f>
        <v>do ČR</v>
      </c>
      <c r="E20" s="900" t="str">
        <f>C7</f>
        <v>z ČR</v>
      </c>
      <c r="G20" s="472"/>
      <c r="H20" s="472"/>
      <c r="I20" s="472"/>
      <c r="J20" s="84"/>
      <c r="K20" s="84"/>
      <c r="L20" s="1834"/>
      <c r="M20" s="586"/>
      <c r="N20" s="586" t="str">
        <f>B7</f>
        <v>do ČR</v>
      </c>
      <c r="O20" s="586"/>
      <c r="P20" s="1834"/>
      <c r="Q20" s="799"/>
    </row>
    <row r="21" spans="1:25" ht="9.9499999999999993" customHeight="1" x14ac:dyDescent="0.25">
      <c r="B21" s="900">
        <f>A8</f>
        <v>2009</v>
      </c>
      <c r="C21" s="800">
        <f t="shared" si="0"/>
        <v>8641.5310000000027</v>
      </c>
      <c r="D21" s="800">
        <f t="shared" ref="D21:D30" si="1">B8</f>
        <v>34450.006000000001</v>
      </c>
      <c r="E21" s="421">
        <f t="shared" ref="E21:E30" si="2">C8*-1</f>
        <v>-25808.474999999999</v>
      </c>
      <c r="G21" s="54"/>
      <c r="H21" s="84"/>
      <c r="I21" s="84"/>
      <c r="J21" s="84"/>
      <c r="K21" s="84"/>
      <c r="L21" s="1834"/>
      <c r="M21" s="898">
        <f>A8</f>
        <v>2009</v>
      </c>
      <c r="N21" s="1837">
        <f>B8/$B$12</f>
        <v>0.79106806777167982</v>
      </c>
      <c r="O21" s="1838">
        <f>$N$25-N21</f>
        <v>0.20893193222832018</v>
      </c>
      <c r="P21" s="1834"/>
      <c r="Q21" s="799"/>
    </row>
    <row r="22" spans="1:25" ht="9.9499999999999993" customHeight="1" x14ac:dyDescent="0.25">
      <c r="B22" s="900">
        <f t="shared" ref="B22:B30" si="3">A9</f>
        <v>2010</v>
      </c>
      <c r="C22" s="800">
        <f t="shared" si="0"/>
        <v>8350.7530000000006</v>
      </c>
      <c r="D22" s="800">
        <f t="shared" si="1"/>
        <v>40413.375</v>
      </c>
      <c r="E22" s="421">
        <f t="shared" si="2"/>
        <v>-32062.621999999999</v>
      </c>
      <c r="H22" s="84"/>
      <c r="I22" s="84"/>
      <c r="J22" s="84"/>
      <c r="K22" s="84"/>
      <c r="L22" s="1834"/>
      <c r="M22" s="898">
        <f t="shared" ref="M22:M30" si="4">A9</f>
        <v>2010</v>
      </c>
      <c r="N22" s="1837">
        <f t="shared" ref="N22:N30" si="5">B9/$B$12</f>
        <v>0.92800362569987094</v>
      </c>
      <c r="O22" s="1838">
        <f t="shared" ref="O22:O30" si="6">$N$25-N22</f>
        <v>7.1996374300129062E-2</v>
      </c>
      <c r="P22" s="1834"/>
      <c r="Q22" s="799"/>
    </row>
    <row r="23" spans="1:25" ht="9.9499999999999993" customHeight="1" x14ac:dyDescent="0.25">
      <c r="B23" s="900">
        <f t="shared" si="3"/>
        <v>2011</v>
      </c>
      <c r="C23" s="800">
        <f t="shared" si="0"/>
        <v>9153.9994810198332</v>
      </c>
      <c r="D23" s="800">
        <f t="shared" si="1"/>
        <v>38996.630600000004</v>
      </c>
      <c r="E23" s="421">
        <f t="shared" si="2"/>
        <v>-29842.631118980171</v>
      </c>
      <c r="H23" s="84"/>
      <c r="I23" s="84"/>
      <c r="J23" s="84"/>
      <c r="K23" s="84"/>
      <c r="L23" s="1834"/>
      <c r="M23" s="898">
        <f t="shared" si="4"/>
        <v>2011</v>
      </c>
      <c r="N23" s="1837">
        <f t="shared" si="5"/>
        <v>0.89547122918782551</v>
      </c>
      <c r="O23" s="1838">
        <f t="shared" si="6"/>
        <v>0.10452877081217449</v>
      </c>
      <c r="P23" s="1834"/>
      <c r="Q23" s="799"/>
    </row>
    <row r="24" spans="1:25" ht="9.9499999999999993" customHeight="1" x14ac:dyDescent="0.25">
      <c r="B24" s="900">
        <f t="shared" si="3"/>
        <v>2012</v>
      </c>
      <c r="C24" s="800">
        <f t="shared" si="0"/>
        <v>7463.7741000000024</v>
      </c>
      <c r="D24" s="800">
        <f t="shared" si="1"/>
        <v>39738.238299999997</v>
      </c>
      <c r="E24" s="421">
        <f t="shared" si="2"/>
        <v>-32274.464199999995</v>
      </c>
      <c r="H24" s="84"/>
      <c r="I24" s="84"/>
      <c r="J24" s="84"/>
      <c r="K24" s="84"/>
      <c r="L24" s="1834"/>
      <c r="M24" s="898">
        <f t="shared" si="4"/>
        <v>2012</v>
      </c>
      <c r="N24" s="1837">
        <f t="shared" si="5"/>
        <v>0.91250060707192782</v>
      </c>
      <c r="O24" s="1838">
        <f t="shared" si="6"/>
        <v>8.7499392928072184E-2</v>
      </c>
      <c r="P24" s="1834"/>
      <c r="Q24" s="799"/>
    </row>
    <row r="25" spans="1:25" ht="9.9499999999999993" customHeight="1" x14ac:dyDescent="0.25">
      <c r="B25" s="900">
        <f t="shared" si="3"/>
        <v>2013</v>
      </c>
      <c r="C25" s="800">
        <f t="shared" si="0"/>
        <v>8471.2673647181437</v>
      </c>
      <c r="D25" s="800">
        <f t="shared" si="1"/>
        <v>43548.725329086417</v>
      </c>
      <c r="E25" s="421">
        <f t="shared" si="2"/>
        <v>-35077.457964368274</v>
      </c>
      <c r="H25" s="84"/>
      <c r="I25" s="84"/>
      <c r="J25" s="84"/>
      <c r="K25" s="84"/>
      <c r="L25" s="1834"/>
      <c r="M25" s="898">
        <f t="shared" si="4"/>
        <v>2013</v>
      </c>
      <c r="N25" s="1837">
        <f t="shared" si="5"/>
        <v>1</v>
      </c>
      <c r="O25" s="1838">
        <f t="shared" si="6"/>
        <v>0</v>
      </c>
      <c r="P25" s="1834"/>
      <c r="Q25" s="799"/>
    </row>
    <row r="26" spans="1:25" ht="9.9499999999999993" customHeight="1" x14ac:dyDescent="0.25">
      <c r="B26" s="900">
        <f t="shared" si="3"/>
        <v>2014</v>
      </c>
      <c r="C26" s="800">
        <f t="shared" si="0"/>
        <v>7249.337017523023</v>
      </c>
      <c r="D26" s="800">
        <f t="shared" si="1"/>
        <v>36540.743128613038</v>
      </c>
      <c r="E26" s="421">
        <f t="shared" si="2"/>
        <v>-29291.406111090015</v>
      </c>
      <c r="H26" s="84"/>
      <c r="I26" s="84"/>
      <c r="J26" s="84"/>
      <c r="K26" s="84"/>
      <c r="L26" s="1834"/>
      <c r="M26" s="898">
        <f t="shared" si="4"/>
        <v>2014</v>
      </c>
      <c r="N26" s="1837">
        <f t="shared" si="5"/>
        <v>0.83907721414310343</v>
      </c>
      <c r="O26" s="1838">
        <f t="shared" si="6"/>
        <v>0.16092278585689657</v>
      </c>
      <c r="P26" s="1834"/>
      <c r="Q26" s="799"/>
    </row>
    <row r="27" spans="1:25" ht="9.9499999999999993" customHeight="1" x14ac:dyDescent="0.25">
      <c r="B27" s="900">
        <f t="shared" si="3"/>
        <v>2015</v>
      </c>
      <c r="C27" s="800">
        <f t="shared" si="0"/>
        <v>7473.7986583277998</v>
      </c>
      <c r="D27" s="800">
        <f t="shared" si="1"/>
        <v>35681.669776242663</v>
      </c>
      <c r="E27" s="421">
        <f t="shared" si="2"/>
        <v>-28207.871117914867</v>
      </c>
      <c r="H27" s="84"/>
      <c r="I27" s="84"/>
      <c r="J27" s="84"/>
      <c r="K27" s="84"/>
      <c r="L27" s="1834"/>
      <c r="M27" s="898">
        <f t="shared" si="4"/>
        <v>2015</v>
      </c>
      <c r="N27" s="1837">
        <f t="shared" si="5"/>
        <v>0.81935049778393154</v>
      </c>
      <c r="O27" s="1838">
        <f t="shared" si="6"/>
        <v>0.18064950221606846</v>
      </c>
      <c r="P27" s="1834"/>
      <c r="Q27" s="799"/>
    </row>
    <row r="28" spans="1:25" ht="9.9499999999999993" customHeight="1" x14ac:dyDescent="0.25">
      <c r="B28" s="900">
        <f t="shared" si="3"/>
        <v>2016</v>
      </c>
      <c r="C28" s="800">
        <f t="shared" si="0"/>
        <v>8123.0771364461389</v>
      </c>
      <c r="D28" s="800">
        <f t="shared" si="1"/>
        <v>33974.656483077597</v>
      </c>
      <c r="E28" s="421">
        <f t="shared" si="2"/>
        <v>-25851.579346631457</v>
      </c>
      <c r="H28" s="84"/>
      <c r="I28" s="84"/>
      <c r="J28" s="84"/>
      <c r="K28" s="84"/>
      <c r="L28" s="1834"/>
      <c r="M28" s="898">
        <f t="shared" si="4"/>
        <v>2016</v>
      </c>
      <c r="N28" s="1837">
        <f t="shared" si="5"/>
        <v>0.78015271919763285</v>
      </c>
      <c r="O28" s="1838">
        <f t="shared" si="6"/>
        <v>0.21984728080236715</v>
      </c>
      <c r="P28" s="1834"/>
      <c r="Q28" s="799"/>
    </row>
    <row r="29" spans="1:25" ht="9.9499999999999993" customHeight="1" x14ac:dyDescent="0.25">
      <c r="B29" s="900">
        <f t="shared" si="3"/>
        <v>2017</v>
      </c>
      <c r="C29" s="800">
        <f t="shared" si="0"/>
        <v>8889.0745942674657</v>
      </c>
      <c r="D29" s="800">
        <f t="shared" si="1"/>
        <v>35009.191902951701</v>
      </c>
      <c r="E29" s="421">
        <f t="shared" si="2"/>
        <v>-26120.117308684228</v>
      </c>
      <c r="H29" s="84"/>
      <c r="I29" s="84"/>
      <c r="J29" s="84"/>
      <c r="K29" s="84"/>
      <c r="L29" s="1834"/>
      <c r="M29" s="898">
        <f t="shared" si="4"/>
        <v>2017</v>
      </c>
      <c r="N29" s="1837">
        <f t="shared" si="5"/>
        <v>0.80390853322103739</v>
      </c>
      <c r="O29" s="1838">
        <f t="shared" si="6"/>
        <v>0.19609146677896261</v>
      </c>
      <c r="P29" s="1834"/>
      <c r="Q29" s="799"/>
    </row>
    <row r="30" spans="1:25" ht="9.9499999999999993" customHeight="1" x14ac:dyDescent="0.25">
      <c r="B30" s="900">
        <f t="shared" si="3"/>
        <v>2018</v>
      </c>
      <c r="C30" s="800">
        <f t="shared" si="0"/>
        <v>8007.990870069887</v>
      </c>
      <c r="D30" s="800">
        <f t="shared" si="1"/>
        <v>39769.765428846957</v>
      </c>
      <c r="E30" s="421">
        <f t="shared" si="2"/>
        <v>-31761.774558777062</v>
      </c>
      <c r="L30" s="799"/>
      <c r="M30" s="898">
        <f t="shared" si="4"/>
        <v>2018</v>
      </c>
      <c r="N30" s="1837">
        <f t="shared" si="5"/>
        <v>0.9132245577411775</v>
      </c>
      <c r="O30" s="1838">
        <f t="shared" si="6"/>
        <v>8.6775442258822499E-2</v>
      </c>
      <c r="P30" s="1834"/>
      <c r="Q30" s="799"/>
    </row>
    <row r="31" spans="1:25" ht="9.9499999999999993" customHeight="1" x14ac:dyDescent="0.25">
      <c r="B31" s="900"/>
      <c r="H31" s="258"/>
      <c r="I31" s="258"/>
      <c r="J31" s="258"/>
      <c r="K31" s="258"/>
      <c r="L31" s="1835"/>
      <c r="M31" s="1834"/>
      <c r="N31" s="1835"/>
      <c r="O31" s="1835"/>
      <c r="P31" s="1835"/>
      <c r="Q31" s="1835"/>
      <c r="R31" s="258"/>
      <c r="S31" s="258"/>
    </row>
    <row r="32" spans="1:25" x14ac:dyDescent="0.25"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</row>
    <row r="33" spans="8:19" x14ac:dyDescent="0.25"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</row>
    <row r="34" spans="8:19" x14ac:dyDescent="0.25"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</row>
    <row r="35" spans="8:19" x14ac:dyDescent="0.25"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</row>
    <row r="36" spans="8:19" x14ac:dyDescent="0.25"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</row>
    <row r="37" spans="8:19" x14ac:dyDescent="0.25"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</row>
    <row r="38" spans="8:19" x14ac:dyDescent="0.25">
      <c r="H38" s="258"/>
      <c r="I38" s="258"/>
      <c r="J38" s="258"/>
      <c r="K38" s="229"/>
      <c r="L38" s="258"/>
      <c r="M38" s="258"/>
      <c r="N38" s="258"/>
      <c r="O38" s="258"/>
      <c r="P38" s="258"/>
      <c r="Q38" s="258"/>
      <c r="R38" s="258"/>
      <c r="S38" s="258"/>
    </row>
    <row r="39" spans="8:19" x14ac:dyDescent="0.25">
      <c r="H39" s="258"/>
      <c r="I39" s="258"/>
      <c r="J39" s="258"/>
      <c r="K39" s="258"/>
      <c r="L39" s="258"/>
      <c r="M39" s="2043"/>
      <c r="N39" s="258"/>
      <c r="O39" s="258"/>
      <c r="P39" s="258"/>
      <c r="Q39" s="258"/>
      <c r="R39" s="258"/>
      <c r="S39" s="258"/>
    </row>
    <row r="40" spans="8:19" x14ac:dyDescent="0.25"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</row>
  </sheetData>
  <mergeCells count="17">
    <mergeCell ref="A2:Q2"/>
    <mergeCell ref="R2:T2"/>
    <mergeCell ref="B4:S4"/>
    <mergeCell ref="B5:J5"/>
    <mergeCell ref="K5:S5"/>
    <mergeCell ref="Q6:Q7"/>
    <mergeCell ref="R6:R7"/>
    <mergeCell ref="S6:S7"/>
    <mergeCell ref="B19:I19"/>
    <mergeCell ref="K19:S19"/>
    <mergeCell ref="B6:D6"/>
    <mergeCell ref="E6:G6"/>
    <mergeCell ref="H6:H7"/>
    <mergeCell ref="I6:I7"/>
    <mergeCell ref="J6:J7"/>
    <mergeCell ref="K6:M6"/>
    <mergeCell ref="N6:P6"/>
  </mergeCells>
  <pageMargins left="0.23622047244094491" right="0.23622047244094491" top="0.55118110236220474" bottom="0.55118110236220474" header="0.31496062992125984" footer="0.31496062992125984"/>
  <pageSetup paperSize="9" orientation="landscape" r:id="rId1"/>
  <headerFooter alignWithMargins="0">
    <oddFooter>&amp;C9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62</vt:i4>
      </vt:variant>
      <vt:variant>
        <vt:lpstr>Pojmenované oblasti</vt:lpstr>
      </vt:variant>
      <vt:variant>
        <vt:i4>66</vt:i4>
      </vt:variant>
    </vt:vector>
  </HeadingPairs>
  <TitlesOfParts>
    <vt:vector size="128" baseType="lpstr">
      <vt:lpstr>T</vt:lpstr>
      <vt:lpstr> 2</vt:lpstr>
      <vt:lpstr> 3</vt:lpstr>
      <vt:lpstr> 4</vt:lpstr>
      <vt:lpstr> 5</vt:lpstr>
      <vt:lpstr> 6</vt:lpstr>
      <vt:lpstr> 7</vt:lpstr>
      <vt:lpstr> 8</vt:lpstr>
      <vt:lpstr> 9</vt:lpstr>
      <vt:lpstr> 10</vt:lpstr>
      <vt:lpstr> 11</vt:lpstr>
      <vt:lpstr> 12</vt:lpstr>
      <vt:lpstr> 13</vt:lpstr>
      <vt:lpstr> 14</vt:lpstr>
      <vt:lpstr> 15</vt:lpstr>
      <vt:lpstr> 16</vt:lpstr>
      <vt:lpstr> 17</vt:lpstr>
      <vt:lpstr> 18</vt:lpstr>
      <vt:lpstr> 19</vt:lpstr>
      <vt:lpstr> 20</vt:lpstr>
      <vt:lpstr> 21</vt:lpstr>
      <vt:lpstr> 22</vt:lpstr>
      <vt:lpstr> 23</vt:lpstr>
      <vt:lpstr> 24</vt:lpstr>
      <vt:lpstr> 25</vt:lpstr>
      <vt:lpstr> 26</vt:lpstr>
      <vt:lpstr> 27</vt:lpstr>
      <vt:lpstr> 28</vt:lpstr>
      <vt:lpstr> 29</vt:lpstr>
      <vt:lpstr> 30</vt:lpstr>
      <vt:lpstr> 31</vt:lpstr>
      <vt:lpstr> 32</vt:lpstr>
      <vt:lpstr> 33</vt:lpstr>
      <vt:lpstr> 34</vt:lpstr>
      <vt:lpstr> 35</vt:lpstr>
      <vt:lpstr> 36</vt:lpstr>
      <vt:lpstr> 37</vt:lpstr>
      <vt:lpstr> 38</vt:lpstr>
      <vt:lpstr> 39</vt:lpstr>
      <vt:lpstr> 40</vt:lpstr>
      <vt:lpstr> 41</vt:lpstr>
      <vt:lpstr> 42</vt:lpstr>
      <vt:lpstr> 43</vt:lpstr>
      <vt:lpstr> 44</vt:lpstr>
      <vt:lpstr> 45</vt:lpstr>
      <vt:lpstr> 46</vt:lpstr>
      <vt:lpstr> 47</vt:lpstr>
      <vt:lpstr> 48</vt:lpstr>
      <vt:lpstr> 49</vt:lpstr>
      <vt:lpstr> 50</vt:lpstr>
      <vt:lpstr> 51</vt:lpstr>
      <vt:lpstr> 52</vt:lpstr>
      <vt:lpstr> 53</vt:lpstr>
      <vt:lpstr> 54</vt:lpstr>
      <vt:lpstr> 55</vt:lpstr>
      <vt:lpstr> 56</vt:lpstr>
      <vt:lpstr> 57</vt:lpstr>
      <vt:lpstr> 58</vt:lpstr>
      <vt:lpstr> 59</vt:lpstr>
      <vt:lpstr> 60</vt:lpstr>
      <vt:lpstr> 61</vt:lpstr>
      <vt:lpstr> 62</vt:lpstr>
      <vt:lpstr>' 10'!Oblast_tisku</vt:lpstr>
      <vt:lpstr>' 11'!Oblast_tisku</vt:lpstr>
      <vt:lpstr>' 12'!Oblast_tisku</vt:lpstr>
      <vt:lpstr>' 13'!Oblast_tisku</vt:lpstr>
      <vt:lpstr>' 14'!Oblast_tisku</vt:lpstr>
      <vt:lpstr>' 15'!Oblast_tisku</vt:lpstr>
      <vt:lpstr>' 16'!Oblast_tisku</vt:lpstr>
      <vt:lpstr>' 17'!Oblast_tisku</vt:lpstr>
      <vt:lpstr>' 18'!Oblast_tisku</vt:lpstr>
      <vt:lpstr>' 19'!Oblast_tisku</vt:lpstr>
      <vt:lpstr>' 2'!Oblast_tisku</vt:lpstr>
      <vt:lpstr>' 20'!Oblast_tisku</vt:lpstr>
      <vt:lpstr>' 21'!Oblast_tisku</vt:lpstr>
      <vt:lpstr>' 22'!Oblast_tisku</vt:lpstr>
      <vt:lpstr>' 23'!Oblast_tisku</vt:lpstr>
      <vt:lpstr>' 24'!Oblast_tisku</vt:lpstr>
      <vt:lpstr>' 25'!Oblast_tisku</vt:lpstr>
      <vt:lpstr>' 26'!Oblast_tisku</vt:lpstr>
      <vt:lpstr>' 27'!Oblast_tisku</vt:lpstr>
      <vt:lpstr>' 28'!Oblast_tisku</vt:lpstr>
      <vt:lpstr>' 29'!Oblast_tisku</vt:lpstr>
      <vt:lpstr>' 3'!Oblast_tisku</vt:lpstr>
      <vt:lpstr>' 30'!Oblast_tisku</vt:lpstr>
      <vt:lpstr>' 31'!Oblast_tisku</vt:lpstr>
      <vt:lpstr>' 32'!Oblast_tisku</vt:lpstr>
      <vt:lpstr>' 33'!Oblast_tisku</vt:lpstr>
      <vt:lpstr>' 34'!Oblast_tisku</vt:lpstr>
      <vt:lpstr>' 35'!Oblast_tisku</vt:lpstr>
      <vt:lpstr>' 36'!Oblast_tisku</vt:lpstr>
      <vt:lpstr>' 37'!Oblast_tisku</vt:lpstr>
      <vt:lpstr>' 38'!Oblast_tisku</vt:lpstr>
      <vt:lpstr>' 39'!Oblast_tisku</vt:lpstr>
      <vt:lpstr>' 4'!Oblast_tisku</vt:lpstr>
      <vt:lpstr>' 40'!Oblast_tisku</vt:lpstr>
      <vt:lpstr>' 41'!Oblast_tisku</vt:lpstr>
      <vt:lpstr>' 42'!Oblast_tisku</vt:lpstr>
      <vt:lpstr>' 43'!Oblast_tisku</vt:lpstr>
      <vt:lpstr>' 44'!Oblast_tisku</vt:lpstr>
      <vt:lpstr>' 45'!Oblast_tisku</vt:lpstr>
      <vt:lpstr>' 46'!Oblast_tisku</vt:lpstr>
      <vt:lpstr>' 47'!Oblast_tisku</vt:lpstr>
      <vt:lpstr>' 48'!Oblast_tisku</vt:lpstr>
      <vt:lpstr>' 49'!Oblast_tisku</vt:lpstr>
      <vt:lpstr>' 5'!Oblast_tisku</vt:lpstr>
      <vt:lpstr>' 50'!Oblast_tisku</vt:lpstr>
      <vt:lpstr>' 51'!Oblast_tisku</vt:lpstr>
      <vt:lpstr>' 52'!Oblast_tisku</vt:lpstr>
      <vt:lpstr>' 53'!Oblast_tisku</vt:lpstr>
      <vt:lpstr>' 54'!Oblast_tisku</vt:lpstr>
      <vt:lpstr>' 55'!Oblast_tisku</vt:lpstr>
      <vt:lpstr>' 56'!Oblast_tisku</vt:lpstr>
      <vt:lpstr>' 57'!Oblast_tisku</vt:lpstr>
      <vt:lpstr>' 58'!Oblast_tisku</vt:lpstr>
      <vt:lpstr>' 59'!Oblast_tisku</vt:lpstr>
      <vt:lpstr>' 6'!Oblast_tisku</vt:lpstr>
      <vt:lpstr>' 60'!Oblast_tisku</vt:lpstr>
      <vt:lpstr>' 61'!Oblast_tisku</vt:lpstr>
      <vt:lpstr>' 62'!Oblast_tisku</vt:lpstr>
      <vt:lpstr>' 7'!Oblast_tisku</vt:lpstr>
      <vt:lpstr>' 8'!Oblast_tisku</vt:lpstr>
      <vt:lpstr>' 9'!Oblast_tisku</vt:lpstr>
      <vt:lpstr>T!Oblast_tisku</vt:lpstr>
      <vt:lpstr>' 5'!OLE_LINK42</vt:lpstr>
      <vt:lpstr>' 5'!OLE_LINK43</vt:lpstr>
      <vt:lpstr>' 5'!OLE_LINK6</vt:lpstr>
      <vt:lpstr>' 5'!OLE_LINK7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2019-05-09T09:36:43Z</cp:lastPrinted>
  <dcterms:created xsi:type="dcterms:W3CDTF">2011-03-11T11:42:10Z</dcterms:created>
  <dcterms:modified xsi:type="dcterms:W3CDTF">2019-09-11T13:05:49Z</dcterms:modified>
</cp:coreProperties>
</file>